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filterPrivacy="1"/>
  <xr:revisionPtr revIDLastSave="0" documentId="13_ncr:1_{BBCFE6D5-670D-4421-AFD9-0FF2F46594E4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VPIS" sheetId="1" r:id="rId1"/>
    <sheet name="DB" sheetId="2" r:id="rId2"/>
  </sheets>
  <definedNames>
    <definedName name="_xlnm._FilterDatabase" localSheetId="1" hidden="1">DB!$A$1:$AB$221</definedName>
    <definedName name="_xlnm._FilterDatabase" localSheetId="0" hidden="1">VPIS!$A$1:$W$40</definedName>
    <definedName name="_xlnm.Print_Area" localSheetId="1">DB!$A$1:$AB$139</definedName>
    <definedName name="_xlnm.Print_Area" localSheetId="0">VPIS!$A$1:$W$40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23" i="2" l="1"/>
  <c r="K2" i="1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H97" i="2" s="1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3" i="2"/>
  <c r="K2" i="2"/>
  <c r="G11" i="2"/>
  <c r="L2" i="2"/>
  <c r="L6" i="2"/>
  <c r="L4" i="2"/>
  <c r="F5" i="1"/>
  <c r="F2" i="1"/>
  <c r="L16" i="2"/>
  <c r="L13" i="2"/>
  <c r="L11" i="2"/>
  <c r="L103" i="2"/>
  <c r="Q88" i="2" l="1"/>
  <c r="Q87" i="2"/>
  <c r="B2" i="2"/>
  <c r="Q99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99" i="2"/>
  <c r="G100" i="2"/>
  <c r="G101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99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99" i="2"/>
  <c r="L100" i="2"/>
  <c r="L101" i="2"/>
  <c r="L102" i="2"/>
  <c r="L104" i="2"/>
  <c r="L98" i="2"/>
  <c r="H99" i="2"/>
  <c r="H100" i="2"/>
  <c r="H101" i="2"/>
  <c r="H98" i="2"/>
  <c r="L72" i="2"/>
  <c r="H65" i="2"/>
  <c r="I64" i="2"/>
  <c r="G65" i="2"/>
  <c r="I65" i="2"/>
  <c r="L65" i="2"/>
  <c r="Q65" i="2"/>
  <c r="W65" i="2"/>
  <c r="G66" i="2"/>
  <c r="H66" i="2"/>
  <c r="I66" i="2"/>
  <c r="L66" i="2"/>
  <c r="Q66" i="2"/>
  <c r="W66" i="2"/>
  <c r="G67" i="2"/>
  <c r="H67" i="2"/>
  <c r="I67" i="2"/>
  <c r="L67" i="2"/>
  <c r="Q67" i="2"/>
  <c r="W67" i="2"/>
  <c r="G68" i="2"/>
  <c r="H68" i="2"/>
  <c r="I68" i="2"/>
  <c r="L68" i="2"/>
  <c r="Q68" i="2"/>
  <c r="W68" i="2"/>
  <c r="G69" i="2"/>
  <c r="H69" i="2"/>
  <c r="I69" i="2"/>
  <c r="L69" i="2"/>
  <c r="Q69" i="2"/>
  <c r="W69" i="2"/>
  <c r="G70" i="2"/>
  <c r="H70" i="2"/>
  <c r="I70" i="2"/>
  <c r="L70" i="2"/>
  <c r="Q70" i="2"/>
  <c r="W70" i="2"/>
  <c r="G71" i="2"/>
  <c r="H71" i="2"/>
  <c r="I71" i="2"/>
  <c r="L71" i="2"/>
  <c r="Q71" i="2"/>
  <c r="W71" i="2"/>
  <c r="G72" i="2"/>
  <c r="H72" i="2"/>
  <c r="I72" i="2"/>
  <c r="Q72" i="2"/>
  <c r="W72" i="2"/>
  <c r="G73" i="2"/>
  <c r="H73" i="2"/>
  <c r="I73" i="2"/>
  <c r="L73" i="2"/>
  <c r="Q73" i="2"/>
  <c r="W73" i="2"/>
  <c r="G74" i="2"/>
  <c r="H74" i="2"/>
  <c r="I74" i="2"/>
  <c r="L74" i="2"/>
  <c r="Q74" i="2"/>
  <c r="W74" i="2"/>
  <c r="G75" i="2"/>
  <c r="H75" i="2"/>
  <c r="I75" i="2"/>
  <c r="L75" i="2"/>
  <c r="Q75" i="2"/>
  <c r="W75" i="2"/>
  <c r="G76" i="2"/>
  <c r="H76" i="2"/>
  <c r="I76" i="2"/>
  <c r="L76" i="2"/>
  <c r="Q76" i="2"/>
  <c r="W76" i="2"/>
  <c r="G77" i="2"/>
  <c r="H77" i="2"/>
  <c r="I77" i="2"/>
  <c r="L77" i="2"/>
  <c r="Q77" i="2"/>
  <c r="W77" i="2"/>
  <c r="G78" i="2"/>
  <c r="H78" i="2"/>
  <c r="I78" i="2"/>
  <c r="L78" i="2"/>
  <c r="Q78" i="2"/>
  <c r="W78" i="2"/>
  <c r="G79" i="2"/>
  <c r="H79" i="2"/>
  <c r="I79" i="2"/>
  <c r="L79" i="2"/>
  <c r="Q79" i="2"/>
  <c r="W79" i="2"/>
  <c r="G80" i="2"/>
  <c r="H80" i="2"/>
  <c r="I80" i="2"/>
  <c r="L80" i="2"/>
  <c r="Q80" i="2"/>
  <c r="W80" i="2"/>
  <c r="G81" i="2"/>
  <c r="H81" i="2"/>
  <c r="I81" i="2"/>
  <c r="L81" i="2"/>
  <c r="Q81" i="2"/>
  <c r="W81" i="2"/>
  <c r="G82" i="2"/>
  <c r="H82" i="2"/>
  <c r="I82" i="2"/>
  <c r="L82" i="2"/>
  <c r="Q82" i="2"/>
  <c r="W82" i="2"/>
  <c r="G83" i="2"/>
  <c r="H83" i="2"/>
  <c r="I83" i="2"/>
  <c r="L83" i="2"/>
  <c r="Q83" i="2"/>
  <c r="W83" i="2"/>
  <c r="G84" i="2"/>
  <c r="H84" i="2"/>
  <c r="I84" i="2"/>
  <c r="L84" i="2"/>
  <c r="W84" i="2"/>
  <c r="G85" i="2"/>
  <c r="H85" i="2"/>
  <c r="I85" i="2"/>
  <c r="L85" i="2"/>
  <c r="Q85" i="2"/>
  <c r="W85" i="2"/>
  <c r="G86" i="2"/>
  <c r="H86" i="2"/>
  <c r="I86" i="2"/>
  <c r="L86" i="2"/>
  <c r="W86" i="2"/>
  <c r="G87" i="2"/>
  <c r="H87" i="2"/>
  <c r="I87" i="2"/>
  <c r="L87" i="2"/>
  <c r="W87" i="2"/>
  <c r="G88" i="2"/>
  <c r="H88" i="2"/>
  <c r="I88" i="2"/>
  <c r="L88" i="2"/>
  <c r="W88" i="2"/>
  <c r="G89" i="2"/>
  <c r="H89" i="2"/>
  <c r="I89" i="2"/>
  <c r="L89" i="2"/>
  <c r="Q89" i="2"/>
  <c r="W89" i="2"/>
  <c r="G90" i="2"/>
  <c r="H90" i="2"/>
  <c r="I90" i="2"/>
  <c r="L90" i="2"/>
  <c r="Q90" i="2"/>
  <c r="W90" i="2"/>
  <c r="G91" i="2"/>
  <c r="H91" i="2"/>
  <c r="I91" i="2"/>
  <c r="L91" i="2"/>
  <c r="Q91" i="2"/>
  <c r="W91" i="2"/>
  <c r="G92" i="2"/>
  <c r="H92" i="2"/>
  <c r="I92" i="2"/>
  <c r="L92" i="2"/>
  <c r="Q92" i="2"/>
  <c r="W92" i="2"/>
  <c r="G93" i="2"/>
  <c r="H93" i="2"/>
  <c r="I93" i="2"/>
  <c r="L93" i="2"/>
  <c r="Q93" i="2"/>
  <c r="W93" i="2"/>
  <c r="G94" i="2"/>
  <c r="H94" i="2"/>
  <c r="I94" i="2"/>
  <c r="L94" i="2"/>
  <c r="Q94" i="2"/>
  <c r="W94" i="2"/>
  <c r="G95" i="2"/>
  <c r="H95" i="2"/>
  <c r="I95" i="2"/>
  <c r="L95" i="2"/>
  <c r="Q95" i="2"/>
  <c r="W95" i="2"/>
  <c r="G96" i="2"/>
  <c r="H96" i="2"/>
  <c r="I96" i="2"/>
  <c r="L96" i="2"/>
  <c r="Q96" i="2"/>
  <c r="W96" i="2"/>
  <c r="G97" i="2"/>
  <c r="I97" i="2"/>
  <c r="L97" i="2"/>
  <c r="Q97" i="2"/>
  <c r="W97" i="2"/>
  <c r="G98" i="2"/>
  <c r="I98" i="2"/>
  <c r="Q98" i="2"/>
  <c r="W98" i="2"/>
  <c r="W99" i="2"/>
  <c r="Q100" i="2"/>
  <c r="W100" i="2"/>
  <c r="Q101" i="2"/>
  <c r="W101" i="2"/>
  <c r="H102" i="2"/>
  <c r="Q102" i="2"/>
  <c r="W102" i="2"/>
  <c r="H103" i="2"/>
  <c r="Q103" i="2"/>
  <c r="W103" i="2"/>
  <c r="H104" i="2"/>
  <c r="Q104" i="2"/>
  <c r="W104" i="2"/>
  <c r="H105" i="2"/>
  <c r="Q105" i="2"/>
  <c r="W105" i="2"/>
  <c r="H106" i="2"/>
  <c r="Q106" i="2"/>
  <c r="W106" i="2"/>
  <c r="H107" i="2"/>
  <c r="Q107" i="2"/>
  <c r="W107" i="2"/>
  <c r="H108" i="2"/>
  <c r="Q108" i="2"/>
  <c r="W108" i="2"/>
  <c r="H109" i="2"/>
  <c r="Q109" i="2"/>
  <c r="W109" i="2"/>
  <c r="H110" i="2"/>
  <c r="Q110" i="2"/>
  <c r="W110" i="2"/>
  <c r="H111" i="2"/>
  <c r="Q111" i="2"/>
  <c r="W111" i="2"/>
  <c r="H112" i="2"/>
  <c r="Q112" i="2"/>
  <c r="W112" i="2"/>
  <c r="H113" i="2"/>
  <c r="Q113" i="2"/>
  <c r="W113" i="2"/>
  <c r="H114" i="2"/>
  <c r="Q114" i="2"/>
  <c r="W114" i="2"/>
  <c r="H115" i="2"/>
  <c r="Q115" i="2"/>
  <c r="W115" i="2"/>
  <c r="H116" i="2"/>
  <c r="Q116" i="2"/>
  <c r="W116" i="2"/>
  <c r="H117" i="2"/>
  <c r="Q117" i="2"/>
  <c r="W117" i="2"/>
  <c r="H118" i="2"/>
  <c r="Q118" i="2"/>
  <c r="W118" i="2"/>
  <c r="H119" i="2"/>
  <c r="Q119" i="2"/>
  <c r="W119" i="2"/>
  <c r="H120" i="2"/>
  <c r="Q120" i="2"/>
  <c r="W120" i="2"/>
  <c r="H121" i="2"/>
  <c r="Q121" i="2"/>
  <c r="W121" i="2"/>
  <c r="H122" i="2"/>
  <c r="Q122" i="2"/>
  <c r="W122" i="2"/>
  <c r="H123" i="2"/>
  <c r="W123" i="2"/>
  <c r="H124" i="2"/>
  <c r="Q124" i="2"/>
  <c r="W124" i="2"/>
  <c r="H125" i="2"/>
  <c r="Q125" i="2"/>
  <c r="W125" i="2"/>
  <c r="H126" i="2"/>
  <c r="Q126" i="2"/>
  <c r="W126" i="2"/>
  <c r="H127" i="2"/>
  <c r="Q127" i="2"/>
  <c r="W127" i="2"/>
  <c r="H128" i="2"/>
  <c r="Q128" i="2"/>
  <c r="W128" i="2"/>
  <c r="H129" i="2"/>
  <c r="Q129" i="2"/>
  <c r="W129" i="2"/>
  <c r="H130" i="2"/>
  <c r="Q130" i="2"/>
  <c r="W130" i="2"/>
  <c r="H131" i="2"/>
  <c r="Q131" i="2"/>
  <c r="W131" i="2"/>
  <c r="H132" i="2"/>
  <c r="Q132" i="2"/>
  <c r="W132" i="2"/>
  <c r="H133" i="2"/>
  <c r="Q133" i="2"/>
  <c r="W133" i="2"/>
  <c r="H134" i="2"/>
  <c r="Q134" i="2"/>
  <c r="W134" i="2"/>
  <c r="H135" i="2"/>
  <c r="Q135" i="2"/>
  <c r="W135" i="2"/>
  <c r="H136" i="2"/>
  <c r="Q136" i="2"/>
  <c r="W136" i="2"/>
  <c r="H137" i="2"/>
  <c r="Q137" i="2"/>
  <c r="W137" i="2"/>
  <c r="H138" i="2"/>
  <c r="Q138" i="2"/>
  <c r="W138" i="2"/>
  <c r="H139" i="2"/>
  <c r="Q139" i="2"/>
  <c r="W139" i="2"/>
  <c r="H140" i="2"/>
  <c r="Q140" i="2"/>
  <c r="W140" i="2"/>
  <c r="H141" i="2"/>
  <c r="Q141" i="2"/>
  <c r="W141" i="2"/>
  <c r="H142" i="2"/>
  <c r="Q142" i="2"/>
  <c r="W142" i="2"/>
  <c r="H143" i="2"/>
  <c r="Q143" i="2"/>
  <c r="W143" i="2"/>
  <c r="H144" i="2"/>
  <c r="Q144" i="2"/>
  <c r="W144" i="2"/>
  <c r="H145" i="2"/>
  <c r="Q145" i="2"/>
  <c r="W145" i="2"/>
  <c r="H146" i="2"/>
  <c r="Q146" i="2"/>
  <c r="W146" i="2"/>
  <c r="H147" i="2"/>
  <c r="Q147" i="2"/>
  <c r="W147" i="2"/>
  <c r="H148" i="2"/>
  <c r="Q148" i="2"/>
  <c r="W148" i="2"/>
  <c r="H149" i="2"/>
  <c r="Q149" i="2"/>
  <c r="W149" i="2"/>
  <c r="H150" i="2"/>
  <c r="Q150" i="2"/>
  <c r="W150" i="2"/>
  <c r="H151" i="2"/>
  <c r="Q151" i="2"/>
  <c r="W151" i="2"/>
  <c r="H152" i="2"/>
  <c r="Q152" i="2"/>
  <c r="W152" i="2"/>
  <c r="H153" i="2"/>
  <c r="Q153" i="2"/>
  <c r="W153" i="2"/>
  <c r="H154" i="2"/>
  <c r="Q154" i="2"/>
  <c r="W154" i="2"/>
  <c r="H155" i="2"/>
  <c r="Q155" i="2"/>
  <c r="W155" i="2"/>
  <c r="H156" i="2"/>
  <c r="Q156" i="2"/>
  <c r="W156" i="2"/>
  <c r="H157" i="2"/>
  <c r="Q157" i="2"/>
  <c r="W157" i="2"/>
  <c r="H158" i="2"/>
  <c r="Q158" i="2"/>
  <c r="W158" i="2"/>
  <c r="H159" i="2"/>
  <c r="Q159" i="2"/>
  <c r="W159" i="2"/>
  <c r="H160" i="2"/>
  <c r="Q160" i="2"/>
  <c r="W160" i="2"/>
  <c r="H161" i="2"/>
  <c r="Q161" i="2"/>
  <c r="W161" i="2"/>
  <c r="H162" i="2"/>
  <c r="Q162" i="2"/>
  <c r="W162" i="2"/>
  <c r="H163" i="2"/>
  <c r="Q163" i="2"/>
  <c r="W163" i="2"/>
  <c r="H164" i="2"/>
  <c r="Q164" i="2"/>
  <c r="W164" i="2"/>
  <c r="H165" i="2"/>
  <c r="Q165" i="2"/>
  <c r="W165" i="2"/>
  <c r="H166" i="2"/>
  <c r="Q166" i="2"/>
  <c r="W166" i="2"/>
  <c r="H167" i="2"/>
  <c r="Q167" i="2"/>
  <c r="W167" i="2"/>
  <c r="H168" i="2"/>
  <c r="Q168" i="2"/>
  <c r="W168" i="2"/>
  <c r="H169" i="2"/>
  <c r="Q169" i="2"/>
  <c r="W169" i="2"/>
  <c r="H170" i="2"/>
  <c r="Q170" i="2"/>
  <c r="W170" i="2"/>
  <c r="H171" i="2"/>
  <c r="Q171" i="2"/>
  <c r="W171" i="2"/>
  <c r="H172" i="2"/>
  <c r="Q172" i="2"/>
  <c r="W172" i="2"/>
  <c r="H173" i="2"/>
  <c r="Q173" i="2"/>
  <c r="W173" i="2"/>
  <c r="H174" i="2"/>
  <c r="Q174" i="2"/>
  <c r="W174" i="2"/>
  <c r="H175" i="2"/>
  <c r="Q175" i="2"/>
  <c r="W175" i="2"/>
  <c r="H176" i="2"/>
  <c r="Q176" i="2"/>
  <c r="W176" i="2"/>
  <c r="H177" i="2"/>
  <c r="Q177" i="2"/>
  <c r="W177" i="2"/>
  <c r="H178" i="2"/>
  <c r="Q178" i="2"/>
  <c r="W178" i="2"/>
  <c r="H179" i="2"/>
  <c r="Q179" i="2"/>
  <c r="W179" i="2"/>
  <c r="H180" i="2"/>
  <c r="Q180" i="2"/>
  <c r="W180" i="2"/>
  <c r="H181" i="2"/>
  <c r="Q181" i="2"/>
  <c r="W181" i="2"/>
  <c r="H182" i="2"/>
  <c r="Q182" i="2"/>
  <c r="W182" i="2"/>
  <c r="H183" i="2"/>
  <c r="Q183" i="2"/>
  <c r="W183" i="2"/>
  <c r="H184" i="2"/>
  <c r="Q184" i="2"/>
  <c r="W184" i="2"/>
  <c r="H185" i="2"/>
  <c r="Q185" i="2"/>
  <c r="W185" i="2"/>
  <c r="H186" i="2"/>
  <c r="Q186" i="2"/>
  <c r="W186" i="2"/>
  <c r="H187" i="2"/>
  <c r="Q187" i="2"/>
  <c r="W187" i="2"/>
  <c r="H188" i="2"/>
  <c r="Q188" i="2"/>
  <c r="W188" i="2"/>
  <c r="H189" i="2"/>
  <c r="Q189" i="2"/>
  <c r="W189" i="2"/>
  <c r="H190" i="2"/>
  <c r="Q190" i="2"/>
  <c r="W190" i="2"/>
  <c r="H191" i="2"/>
  <c r="Q191" i="2"/>
  <c r="W191" i="2"/>
  <c r="H192" i="2"/>
  <c r="Q192" i="2"/>
  <c r="W192" i="2"/>
  <c r="H193" i="2"/>
  <c r="Q193" i="2"/>
  <c r="W193" i="2"/>
  <c r="H194" i="2"/>
  <c r="Q194" i="2"/>
  <c r="W194" i="2"/>
  <c r="H195" i="2"/>
  <c r="Q195" i="2"/>
  <c r="W195" i="2"/>
  <c r="H196" i="2"/>
  <c r="Q196" i="2"/>
  <c r="W196" i="2"/>
  <c r="H197" i="2"/>
  <c r="Q197" i="2"/>
  <c r="W197" i="2"/>
  <c r="H198" i="2"/>
  <c r="Q198" i="2"/>
  <c r="W198" i="2"/>
  <c r="H199" i="2"/>
  <c r="Q199" i="2"/>
  <c r="W199" i="2"/>
  <c r="H200" i="2"/>
  <c r="Q200" i="2"/>
  <c r="W200" i="2"/>
  <c r="H201" i="2"/>
  <c r="Q201" i="2"/>
  <c r="W201" i="2"/>
  <c r="H202" i="2"/>
  <c r="Q202" i="2"/>
  <c r="W202" i="2"/>
  <c r="H203" i="2"/>
  <c r="Q203" i="2"/>
  <c r="W203" i="2"/>
  <c r="H204" i="2"/>
  <c r="Q204" i="2"/>
  <c r="W204" i="2"/>
  <c r="H205" i="2"/>
  <c r="Q205" i="2"/>
  <c r="W205" i="2"/>
  <c r="H206" i="2"/>
  <c r="Q206" i="2"/>
  <c r="W206" i="2"/>
  <c r="H207" i="2"/>
  <c r="Q207" i="2"/>
  <c r="W207" i="2"/>
  <c r="H208" i="2"/>
  <c r="Q208" i="2"/>
  <c r="W208" i="2"/>
  <c r="H209" i="2"/>
  <c r="Q209" i="2"/>
  <c r="W209" i="2"/>
  <c r="H210" i="2"/>
  <c r="Q210" i="2"/>
  <c r="W210" i="2"/>
  <c r="H211" i="2"/>
  <c r="Q211" i="2"/>
  <c r="W211" i="2"/>
  <c r="H212" i="2"/>
  <c r="Q212" i="2"/>
  <c r="W212" i="2"/>
  <c r="H213" i="2"/>
  <c r="Q213" i="2"/>
  <c r="W213" i="2"/>
  <c r="H214" i="2"/>
  <c r="Q214" i="2"/>
  <c r="W214" i="2"/>
  <c r="H215" i="2"/>
  <c r="Q215" i="2"/>
  <c r="W215" i="2"/>
  <c r="H216" i="2"/>
  <c r="Q216" i="2"/>
  <c r="W216" i="2"/>
  <c r="H217" i="2"/>
  <c r="Q217" i="2"/>
  <c r="W217" i="2"/>
  <c r="H218" i="2"/>
  <c r="Q218" i="2"/>
  <c r="W218" i="2"/>
  <c r="H219" i="2"/>
  <c r="Q219" i="2"/>
  <c r="W219" i="2"/>
  <c r="H220" i="2"/>
  <c r="Q220" i="2"/>
  <c r="W220" i="2"/>
  <c r="H221" i="2"/>
  <c r="Q221" i="2"/>
  <c r="W221" i="2"/>
  <c r="B66" i="2"/>
  <c r="C66" i="2"/>
  <c r="D66" i="2"/>
  <c r="B67" i="2"/>
  <c r="C67" i="2"/>
  <c r="D67" i="2"/>
  <c r="B68" i="2"/>
  <c r="C68" i="2"/>
  <c r="D68" i="2"/>
  <c r="B69" i="2"/>
  <c r="C69" i="2"/>
  <c r="D69" i="2"/>
  <c r="B70" i="2"/>
  <c r="C70" i="2"/>
  <c r="D70" i="2"/>
  <c r="B71" i="2"/>
  <c r="C71" i="2"/>
  <c r="D71" i="2"/>
  <c r="B72" i="2"/>
  <c r="C72" i="2"/>
  <c r="D72" i="2"/>
  <c r="B73" i="2"/>
  <c r="C73" i="2"/>
  <c r="D73" i="2"/>
  <c r="B74" i="2"/>
  <c r="C74" i="2"/>
  <c r="D74" i="2"/>
  <c r="B75" i="2"/>
  <c r="C75" i="2"/>
  <c r="D75" i="2"/>
  <c r="B76" i="2"/>
  <c r="C76" i="2"/>
  <c r="D76" i="2"/>
  <c r="B77" i="2"/>
  <c r="C77" i="2"/>
  <c r="D77" i="2"/>
  <c r="B78" i="2"/>
  <c r="C78" i="2"/>
  <c r="D78" i="2"/>
  <c r="B79" i="2"/>
  <c r="C79" i="2"/>
  <c r="D79" i="2"/>
  <c r="B80" i="2"/>
  <c r="C80" i="2"/>
  <c r="D80" i="2"/>
  <c r="B81" i="2"/>
  <c r="C81" i="2"/>
  <c r="D81" i="2"/>
  <c r="B82" i="2"/>
  <c r="C82" i="2"/>
  <c r="D82" i="2"/>
  <c r="B83" i="2"/>
  <c r="C83" i="2"/>
  <c r="D83" i="2"/>
  <c r="B84" i="2"/>
  <c r="C84" i="2"/>
  <c r="D84" i="2"/>
  <c r="B85" i="2"/>
  <c r="C85" i="2"/>
  <c r="D85" i="2"/>
  <c r="B86" i="2"/>
  <c r="C86" i="2"/>
  <c r="D86" i="2"/>
  <c r="B87" i="2"/>
  <c r="C87" i="2"/>
  <c r="D87" i="2"/>
  <c r="B88" i="2"/>
  <c r="C88" i="2"/>
  <c r="D88" i="2"/>
  <c r="B89" i="2"/>
  <c r="C89" i="2"/>
  <c r="D89" i="2"/>
  <c r="B90" i="2"/>
  <c r="C90" i="2"/>
  <c r="D90" i="2"/>
  <c r="B91" i="2"/>
  <c r="C91" i="2"/>
  <c r="D91" i="2"/>
  <c r="B92" i="2"/>
  <c r="C92" i="2"/>
  <c r="D92" i="2"/>
  <c r="B93" i="2"/>
  <c r="C93" i="2"/>
  <c r="D93" i="2"/>
  <c r="B94" i="2"/>
  <c r="C94" i="2"/>
  <c r="D94" i="2"/>
  <c r="B95" i="2"/>
  <c r="C95" i="2"/>
  <c r="D95" i="2"/>
  <c r="B96" i="2"/>
  <c r="C96" i="2"/>
  <c r="D96" i="2"/>
  <c r="B97" i="2"/>
  <c r="C97" i="2"/>
  <c r="D97" i="2"/>
  <c r="B98" i="2"/>
  <c r="C98" i="2"/>
  <c r="D98" i="2"/>
  <c r="B65" i="2"/>
  <c r="C65" i="2"/>
  <c r="D65" i="2"/>
  <c r="Q12" i="2"/>
  <c r="Q13" i="2"/>
  <c r="E29" i="2"/>
  <c r="E48" i="2"/>
  <c r="E60" i="2"/>
  <c r="L5" i="2"/>
  <c r="L7" i="2"/>
  <c r="L8" i="2"/>
  <c r="L9" i="2"/>
  <c r="L10" i="2"/>
  <c r="L12" i="2"/>
  <c r="L14" i="2"/>
  <c r="L15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3" i="2"/>
  <c r="I2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3" i="2"/>
  <c r="C2" i="2"/>
  <c r="G6" i="2"/>
  <c r="G7" i="2"/>
  <c r="G8" i="2"/>
  <c r="G9" i="2"/>
  <c r="G10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3" i="2"/>
  <c r="G3" i="2"/>
  <c r="G4" i="2"/>
  <c r="G5" i="2"/>
  <c r="G2" i="2"/>
  <c r="D2" i="2"/>
  <c r="E6" i="2"/>
  <c r="H2" i="2"/>
  <c r="F4" i="1"/>
  <c r="E16" i="2" s="1"/>
  <c r="E20" i="2"/>
  <c r="F6" i="1"/>
  <c r="E26" i="2" s="1"/>
  <c r="F7" i="1"/>
  <c r="E32" i="2" s="1"/>
  <c r="F8" i="1"/>
  <c r="E36" i="2" s="1"/>
  <c r="F9" i="1"/>
  <c r="E40" i="2" s="1"/>
  <c r="F10" i="1"/>
  <c r="E46" i="2" s="1"/>
  <c r="F11" i="1"/>
  <c r="E52" i="2" s="1"/>
  <c r="F12" i="1"/>
  <c r="E56" i="2" s="1"/>
  <c r="F13" i="1"/>
  <c r="E59" i="2" s="1"/>
  <c r="F14" i="1"/>
  <c r="E62" i="2" s="1"/>
  <c r="F15" i="1"/>
  <c r="E64" i="2" s="1"/>
  <c r="F16" i="1"/>
  <c r="E68" i="2" s="1"/>
  <c r="F17" i="1"/>
  <c r="F18" i="1"/>
  <c r="E72" i="2" s="1"/>
  <c r="F19" i="1"/>
  <c r="F20" i="1"/>
  <c r="E73" i="2" s="1"/>
  <c r="F21" i="1"/>
  <c r="E76" i="2" s="1"/>
  <c r="F22" i="1"/>
  <c r="E78" i="2" s="1"/>
  <c r="F23" i="1"/>
  <c r="E79" i="2" s="1"/>
  <c r="F24" i="1"/>
  <c r="E80" i="2" s="1"/>
  <c r="F25" i="1"/>
  <c r="E81" i="2" s="1"/>
  <c r="F26" i="1"/>
  <c r="E83" i="2" s="1"/>
  <c r="F27" i="1"/>
  <c r="E88" i="2" s="1"/>
  <c r="F28" i="1"/>
  <c r="E89" i="2" s="1"/>
  <c r="F29" i="1"/>
  <c r="E91" i="2" s="1"/>
  <c r="F30" i="1"/>
  <c r="E93" i="2" s="1"/>
  <c r="F31" i="1"/>
  <c r="E94" i="2" s="1"/>
  <c r="F32" i="1"/>
  <c r="E99" i="2" s="1"/>
  <c r="F33" i="1"/>
  <c r="F34" i="1"/>
  <c r="F35" i="1"/>
  <c r="E103" i="2" s="1"/>
  <c r="F36" i="1"/>
  <c r="E107" i="2" s="1"/>
  <c r="F37" i="1"/>
  <c r="E108" i="2" s="1"/>
  <c r="F38" i="1"/>
  <c r="E111" i="2" s="1"/>
  <c r="F39" i="1"/>
  <c r="E115" i="2" s="1"/>
  <c r="F40" i="1"/>
  <c r="E116" i="2" s="1"/>
  <c r="F3" i="1"/>
  <c r="E8" i="2" s="1"/>
  <c r="Q25" i="2"/>
  <c r="E17" i="2" l="1"/>
  <c r="E2" i="2"/>
  <c r="E61" i="2"/>
  <c r="E49" i="2"/>
  <c r="E33" i="2"/>
  <c r="E25" i="2"/>
  <c r="E90" i="2"/>
  <c r="E87" i="2"/>
  <c r="E86" i="2"/>
  <c r="E85" i="2"/>
  <c r="E84" i="2"/>
  <c r="E75" i="2"/>
  <c r="E74" i="2"/>
  <c r="E71" i="2"/>
  <c r="E70" i="2"/>
  <c r="E69" i="2"/>
  <c r="E67" i="2"/>
  <c r="E66" i="2"/>
  <c r="E3" i="2"/>
  <c r="E57" i="2"/>
  <c r="E47" i="2"/>
  <c r="E28" i="2"/>
  <c r="E5" i="2"/>
  <c r="E65" i="2"/>
  <c r="E98" i="2"/>
  <c r="E97" i="2"/>
  <c r="E96" i="2"/>
  <c r="E95" i="2"/>
  <c r="E63" i="2"/>
  <c r="E53" i="2"/>
  <c r="E37" i="2"/>
  <c r="E27" i="2"/>
  <c r="E4" i="2"/>
  <c r="E41" i="2"/>
  <c r="E9" i="2"/>
  <c r="E92" i="2"/>
  <c r="E82" i="2"/>
  <c r="E77" i="2"/>
  <c r="E55" i="2"/>
  <c r="E51" i="2"/>
  <c r="E43" i="2"/>
  <c r="E35" i="2"/>
  <c r="E19" i="2"/>
  <c r="E7" i="2"/>
  <c r="E114" i="2"/>
  <c r="E110" i="2"/>
  <c r="E106" i="2"/>
  <c r="E102" i="2"/>
  <c r="E45" i="2"/>
  <c r="E21" i="2"/>
  <c r="E39" i="2"/>
  <c r="E31" i="2"/>
  <c r="E23" i="2"/>
  <c r="E15" i="2"/>
  <c r="E11" i="2"/>
  <c r="E58" i="2"/>
  <c r="E54" i="2"/>
  <c r="E50" i="2"/>
  <c r="E42" i="2"/>
  <c r="E38" i="2"/>
  <c r="E34" i="2"/>
  <c r="E30" i="2"/>
  <c r="E22" i="2"/>
  <c r="E18" i="2"/>
  <c r="E14" i="2"/>
  <c r="E10" i="2"/>
  <c r="E113" i="2"/>
  <c r="E109" i="2"/>
  <c r="E105" i="2"/>
  <c r="E101" i="2"/>
  <c r="E112" i="2"/>
  <c r="E104" i="2"/>
  <c r="E100" i="2"/>
  <c r="E13" i="2"/>
  <c r="E44" i="2"/>
  <c r="E24" i="2"/>
  <c r="E12" i="2"/>
  <c r="H32" i="2"/>
  <c r="Q32" i="2"/>
  <c r="W32" i="2"/>
  <c r="H33" i="2"/>
  <c r="Q33" i="2"/>
  <c r="W33" i="2"/>
  <c r="H34" i="2"/>
  <c r="Q34" i="2"/>
  <c r="W34" i="2"/>
  <c r="H35" i="2"/>
  <c r="Q35" i="2"/>
  <c r="W35" i="2"/>
  <c r="H36" i="2"/>
  <c r="Q36" i="2"/>
  <c r="W36" i="2"/>
  <c r="H37" i="2"/>
  <c r="Q37" i="2"/>
  <c r="W37" i="2"/>
  <c r="H38" i="2"/>
  <c r="Q38" i="2"/>
  <c r="W38" i="2"/>
  <c r="H39" i="2"/>
  <c r="Q39" i="2"/>
  <c r="W39" i="2"/>
  <c r="H40" i="2"/>
  <c r="Q40" i="2"/>
  <c r="W40" i="2"/>
  <c r="H41" i="2"/>
  <c r="Q41" i="2"/>
  <c r="W41" i="2"/>
  <c r="H42" i="2"/>
  <c r="Q42" i="2"/>
  <c r="W42" i="2"/>
  <c r="H43" i="2"/>
  <c r="Q43" i="2"/>
  <c r="W43" i="2"/>
  <c r="H44" i="2"/>
  <c r="Q44" i="2"/>
  <c r="W44" i="2"/>
  <c r="H45" i="2"/>
  <c r="Q45" i="2"/>
  <c r="W45" i="2"/>
  <c r="H46" i="2"/>
  <c r="Q46" i="2"/>
  <c r="W46" i="2"/>
  <c r="H47" i="2"/>
  <c r="Q47" i="2"/>
  <c r="W47" i="2"/>
  <c r="H48" i="2"/>
  <c r="Q48" i="2"/>
  <c r="W48" i="2"/>
  <c r="H49" i="2"/>
  <c r="Q49" i="2"/>
  <c r="W49" i="2"/>
  <c r="H50" i="2"/>
  <c r="Q50" i="2"/>
  <c r="W50" i="2"/>
  <c r="H51" i="2"/>
  <c r="Q51" i="2"/>
  <c r="W51" i="2"/>
  <c r="H52" i="2"/>
  <c r="Q52" i="2"/>
  <c r="W52" i="2"/>
  <c r="H53" i="2"/>
  <c r="Q53" i="2"/>
  <c r="W53" i="2"/>
  <c r="H54" i="2"/>
  <c r="Q54" i="2"/>
  <c r="W54" i="2"/>
  <c r="H55" i="2"/>
  <c r="Q55" i="2"/>
  <c r="W55" i="2"/>
  <c r="H56" i="2"/>
  <c r="Q56" i="2"/>
  <c r="W56" i="2"/>
  <c r="H57" i="2"/>
  <c r="Q57" i="2"/>
  <c r="W57" i="2"/>
  <c r="H58" i="2"/>
  <c r="Q58" i="2"/>
  <c r="W58" i="2"/>
  <c r="H59" i="2"/>
  <c r="Q59" i="2"/>
  <c r="W59" i="2"/>
  <c r="H60" i="2"/>
  <c r="Q60" i="2"/>
  <c r="W60" i="2"/>
  <c r="H61" i="2"/>
  <c r="Q61" i="2"/>
  <c r="W61" i="2"/>
  <c r="H62" i="2"/>
  <c r="Q62" i="2"/>
  <c r="W62" i="2"/>
  <c r="H63" i="2"/>
  <c r="Q63" i="2"/>
  <c r="W63" i="2"/>
  <c r="H64" i="2"/>
  <c r="Q64" i="2"/>
  <c r="W64" i="2"/>
  <c r="Q5" i="2"/>
  <c r="Q3" i="2"/>
  <c r="Q4" i="2"/>
  <c r="Q6" i="2"/>
  <c r="Q7" i="2"/>
  <c r="Q8" i="2"/>
  <c r="Q9" i="2"/>
  <c r="Q10" i="2"/>
  <c r="Q11" i="2"/>
  <c r="Q14" i="2"/>
  <c r="Q15" i="2"/>
  <c r="Q16" i="2"/>
  <c r="Q17" i="2"/>
  <c r="Q18" i="2"/>
  <c r="Q19" i="2"/>
  <c r="Q20" i="2"/>
  <c r="Q21" i="2"/>
  <c r="Q22" i="2"/>
  <c r="Q23" i="2"/>
  <c r="Q24" i="2"/>
  <c r="Q26" i="2"/>
  <c r="Q27" i="2"/>
  <c r="Q28" i="2"/>
  <c r="Q29" i="2"/>
  <c r="Q30" i="2"/>
  <c r="Q31" i="2"/>
  <c r="H23" i="2"/>
  <c r="W23" i="2"/>
  <c r="H24" i="2"/>
  <c r="W24" i="2"/>
  <c r="H25" i="2"/>
  <c r="W25" i="2"/>
  <c r="H26" i="2"/>
  <c r="W26" i="2"/>
  <c r="H27" i="2"/>
  <c r="W27" i="2"/>
  <c r="H28" i="2"/>
  <c r="W28" i="2"/>
  <c r="H29" i="2"/>
  <c r="W29" i="2"/>
  <c r="H30" i="2"/>
  <c r="W30" i="2"/>
  <c r="H31" i="2"/>
  <c r="W31" i="2"/>
  <c r="H8" i="2"/>
  <c r="W8" i="2"/>
  <c r="H9" i="2"/>
  <c r="W9" i="2"/>
  <c r="H10" i="2"/>
  <c r="W10" i="2"/>
  <c r="H11" i="2"/>
  <c r="W11" i="2"/>
  <c r="H12" i="2"/>
  <c r="W12" i="2"/>
  <c r="H13" i="2"/>
  <c r="W13" i="2"/>
  <c r="H14" i="2"/>
  <c r="W14" i="2"/>
  <c r="H15" i="2"/>
  <c r="W15" i="2"/>
  <c r="H16" i="2"/>
  <c r="W16" i="2"/>
  <c r="H17" i="2"/>
  <c r="W17" i="2"/>
  <c r="H18" i="2"/>
  <c r="W18" i="2"/>
  <c r="H19" i="2"/>
  <c r="W19" i="2"/>
  <c r="H20" i="2"/>
  <c r="W20" i="2"/>
  <c r="H21" i="2"/>
  <c r="W21" i="2"/>
  <c r="H22" i="2"/>
  <c r="W22" i="2"/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Q2" i="2"/>
  <c r="W3" i="2"/>
  <c r="W4" i="2"/>
  <c r="W5" i="2"/>
  <c r="W6" i="2"/>
  <c r="W7" i="2"/>
  <c r="W2" i="2"/>
  <c r="H6" i="2"/>
  <c r="H7" i="2"/>
  <c r="H5" i="2"/>
  <c r="K3" i="1" l="1"/>
  <c r="K4" i="1"/>
  <c r="K5" i="1"/>
  <c r="H3" i="2" l="1"/>
  <c r="H4" i="2"/>
  <c r="U2" i="1"/>
  <c r="L2" i="1"/>
  <c r="O2" i="1"/>
  <c r="N2" i="1"/>
  <c r="Q2" i="1"/>
  <c r="R6" i="1"/>
  <c r="R3" i="1"/>
  <c r="M2" i="1" a="1"/>
  <c r="S2" i="1"/>
  <c r="P2" i="1"/>
  <c r="R2" i="1" a="1"/>
  <c r="T2" i="1" l="1"/>
  <c r="M2" i="1"/>
  <c r="V2" i="1"/>
  <c r="R2" i="1"/>
  <c r="J2" i="1"/>
  <c r="L38" i="1"/>
  <c r="N4" i="1"/>
  <c r="U17" i="1"/>
  <c r="Q39" i="1"/>
  <c r="U23" i="1"/>
  <c r="R20" i="1"/>
  <c r="Q6" i="1"/>
  <c r="N26" i="1"/>
  <c r="P10" i="1"/>
  <c r="U26" i="1"/>
  <c r="N29" i="1"/>
  <c r="O7" i="1"/>
  <c r="M11" i="1" a="1"/>
  <c r="Q13" i="1"/>
  <c r="M13" i="1" a="1"/>
  <c r="R35" i="1"/>
  <c r="L13" i="1"/>
  <c r="S16" i="1"/>
  <c r="S12" i="1"/>
  <c r="U39" i="1"/>
  <c r="P12" i="1"/>
  <c r="U14" i="1"/>
  <c r="L35" i="1"/>
  <c r="R19" i="1"/>
  <c r="Q21" i="1"/>
  <c r="O4" i="1"/>
  <c r="R13" i="1"/>
  <c r="Q23" i="1"/>
  <c r="M8" i="1" a="1"/>
  <c r="N34" i="1"/>
  <c r="O34" i="1"/>
  <c r="L19" i="1"/>
  <c r="M18" i="1" a="1"/>
  <c r="L3" i="1"/>
  <c r="P37" i="1"/>
  <c r="R16" i="1"/>
  <c r="L16" i="1"/>
  <c r="L36" i="1"/>
  <c r="M36" i="1" a="1"/>
  <c r="O6" i="1"/>
  <c r="S20" i="1"/>
  <c r="N30" i="1"/>
  <c r="M10" i="1" a="1"/>
  <c r="Q22" i="1"/>
  <c r="Q3" i="1"/>
  <c r="R34" i="1"/>
  <c r="P23" i="1"/>
  <c r="R31" i="1"/>
  <c r="L29" i="1"/>
  <c r="U11" i="1"/>
  <c r="O37" i="1"/>
  <c r="S7" i="1"/>
  <c r="P14" i="1"/>
  <c r="L28" i="1"/>
  <c r="S19" i="1"/>
  <c r="N33" i="1"/>
  <c r="R36" i="1"/>
  <c r="M16" i="1" a="1"/>
  <c r="M38" i="1" a="1"/>
  <c r="S25" i="1"/>
  <c r="O18" i="1"/>
  <c r="S28" i="1"/>
  <c r="R30" i="1"/>
  <c r="L40" i="1"/>
  <c r="L37" i="1"/>
  <c r="P31" i="1"/>
  <c r="S35" i="1"/>
  <c r="N6" i="1"/>
  <c r="R21" i="1"/>
  <c r="R9" i="1"/>
  <c r="O10" i="1"/>
  <c r="Q34" i="1"/>
  <c r="U36" i="1"/>
  <c r="S27" i="1"/>
  <c r="U40" i="1"/>
  <c r="S21" i="1"/>
  <c r="R25" i="1"/>
  <c r="R15" i="1"/>
  <c r="P20" i="1"/>
  <c r="R32" i="1"/>
  <c r="R5" i="1"/>
  <c r="Q20" i="1"/>
  <c r="R22" i="1"/>
  <c r="N13" i="1"/>
  <c r="P9" i="1"/>
  <c r="Q31" i="1"/>
  <c r="S8" i="1"/>
  <c r="O19" i="1"/>
  <c r="M20" i="1" a="1"/>
  <c r="O27" i="1"/>
  <c r="M37" i="1" a="1"/>
  <c r="P17" i="1"/>
  <c r="R24" i="1"/>
  <c r="U9" i="1"/>
  <c r="O23" i="1"/>
  <c r="P35" i="1"/>
  <c r="L18" i="1"/>
  <c r="U31" i="1"/>
  <c r="Q14" i="1"/>
  <c r="Q7" i="1"/>
  <c r="M22" i="1" a="1"/>
  <c r="R27" i="1"/>
  <c r="S9" i="1"/>
  <c r="U16" i="1"/>
  <c r="Q24" i="1"/>
  <c r="U20" i="1"/>
  <c r="L7" i="1"/>
  <c r="N22" i="1"/>
  <c r="R7" i="1"/>
  <c r="U6" i="1"/>
  <c r="L20" i="1"/>
  <c r="M32" i="1" a="1"/>
  <c r="S37" i="1"/>
  <c r="S31" i="1"/>
  <c r="Q16" i="1"/>
  <c r="U19" i="1"/>
  <c r="Q28" i="1"/>
  <c r="P6" i="1"/>
  <c r="O21" i="1"/>
  <c r="P40" i="1"/>
  <c r="R4" i="1"/>
  <c r="Q8" i="1"/>
  <c r="O13" i="1"/>
  <c r="O28" i="1"/>
  <c r="M15" i="1" a="1"/>
  <c r="L34" i="1"/>
  <c r="S33" i="1"/>
  <c r="S17" i="1"/>
  <c r="N18" i="1"/>
  <c r="R8" i="1"/>
  <c r="S38" i="1"/>
  <c r="P22" i="1"/>
  <c r="O20" i="1"/>
  <c r="R39" i="1"/>
  <c r="M27" i="1" a="1"/>
  <c r="U24" i="1"/>
  <c r="P13" i="1"/>
  <c r="Q37" i="1"/>
  <c r="M29" i="1" a="1"/>
  <c r="U35" i="1"/>
  <c r="O29" i="1"/>
  <c r="O3" i="1"/>
  <c r="U33" i="1"/>
  <c r="U5" i="1"/>
  <c r="N19" i="1"/>
  <c r="P18" i="1"/>
  <c r="S26" i="1"/>
  <c r="P28" i="1"/>
  <c r="O26" i="1"/>
  <c r="U37" i="1"/>
  <c r="O11" i="1"/>
  <c r="L32" i="1"/>
  <c r="N16" i="1"/>
  <c r="P3" i="1"/>
  <c r="N14" i="1"/>
  <c r="U28" i="1"/>
  <c r="S29" i="1"/>
  <c r="O32" i="1"/>
  <c r="Q29" i="1"/>
  <c r="L4" i="1"/>
  <c r="N32" i="1"/>
  <c r="M7" i="1" a="1"/>
  <c r="S32" i="1"/>
  <c r="M3" i="1" a="1"/>
  <c r="S11" i="1"/>
  <c r="P36" i="1"/>
  <c r="S40" i="1"/>
  <c r="Q19" i="1"/>
  <c r="P27" i="1"/>
  <c r="O31" i="1"/>
  <c r="O17" i="1"/>
  <c r="Q9" i="1"/>
  <c r="P32" i="1"/>
  <c r="U30" i="1"/>
  <c r="M34" i="1" a="1"/>
  <c r="O30" i="1"/>
  <c r="L9" i="1"/>
  <c r="Q32" i="1"/>
  <c r="R14" i="1"/>
  <c r="M12" i="1" a="1"/>
  <c r="P26" i="1"/>
  <c r="S6" i="1"/>
  <c r="L24" i="1"/>
  <c r="S3" i="1"/>
  <c r="O14" i="1"/>
  <c r="P29" i="1"/>
  <c r="R29" i="1"/>
  <c r="U21" i="1"/>
  <c r="U27" i="1"/>
  <c r="M9" i="1" a="1"/>
  <c r="M19" i="1" a="1"/>
  <c r="R18" i="1"/>
  <c r="N10" i="1"/>
  <c r="Q26" i="1"/>
  <c r="N39" i="1"/>
  <c r="L10" i="1"/>
  <c r="N12" i="1"/>
  <c r="M21" i="1" a="1"/>
  <c r="M4" i="1" a="1"/>
  <c r="M39" i="1" a="1"/>
  <c r="O39" i="1"/>
  <c r="R11" i="1"/>
  <c r="L12" i="1"/>
  <c r="O12" i="1"/>
  <c r="M6" i="1" a="1"/>
  <c r="P21" i="1"/>
  <c r="S34" i="1"/>
  <c r="M40" i="1" a="1"/>
  <c r="Q35" i="1"/>
  <c r="R10" i="1"/>
  <c r="L39" i="1"/>
  <c r="Q30" i="1"/>
  <c r="U3" i="1"/>
  <c r="L14" i="1"/>
  <c r="S4" i="1"/>
  <c r="N31" i="1"/>
  <c r="Q12" i="1"/>
  <c r="U22" i="1"/>
  <c r="S22" i="1"/>
  <c r="O5" i="1"/>
  <c r="N5" i="1"/>
  <c r="Q15" i="1"/>
  <c r="N40" i="1"/>
  <c r="N7" i="1"/>
  <c r="M31" i="1" a="1"/>
  <c r="N23" i="1"/>
  <c r="M30" i="1" a="1"/>
  <c r="Q33" i="1"/>
  <c r="U34" i="1"/>
  <c r="M25" i="1" a="1"/>
  <c r="R33" i="1"/>
  <c r="U4" i="1"/>
  <c r="N37" i="1"/>
  <c r="O16" i="1"/>
  <c r="Q27" i="1"/>
  <c r="S39" i="1"/>
  <c r="Q17" i="1"/>
  <c r="M33" i="1" a="1"/>
  <c r="N20" i="1"/>
  <c r="L6" i="1"/>
  <c r="L17" i="1"/>
  <c r="U13" i="1"/>
  <c r="O24" i="1"/>
  <c r="R17" i="1"/>
  <c r="U15" i="1"/>
  <c r="R23" i="1"/>
  <c r="O22" i="1"/>
  <c r="L5" i="1"/>
  <c r="Q25" i="1"/>
  <c r="M26" i="1" a="1"/>
  <c r="L23" i="1"/>
  <c r="R28" i="1"/>
  <c r="O15" i="1"/>
  <c r="O36" i="1"/>
  <c r="U12" i="1"/>
  <c r="S5" i="1"/>
  <c r="L31" i="1"/>
  <c r="N28" i="1"/>
  <c r="M24" i="1" a="1"/>
  <c r="M5" i="1" a="1"/>
  <c r="S30" i="1"/>
  <c r="N25" i="1"/>
  <c r="R26" i="1"/>
  <c r="U38" i="1"/>
  <c r="N27" i="1"/>
  <c r="L26" i="1"/>
  <c r="R40" i="1"/>
  <c r="Q10" i="1"/>
  <c r="P16" i="1"/>
  <c r="L27" i="1"/>
  <c r="L33" i="1"/>
  <c r="N35" i="1"/>
  <c r="U8" i="1"/>
  <c r="U18" i="1"/>
  <c r="L25" i="1"/>
  <c r="O25" i="1"/>
  <c r="U25" i="1"/>
  <c r="L21" i="1"/>
  <c r="U10" i="1"/>
  <c r="Q5" i="1"/>
  <c r="P33" i="1"/>
  <c r="M17" i="1" a="1"/>
  <c r="U7" i="1"/>
  <c r="P34" i="1"/>
  <c r="S36" i="1"/>
  <c r="L15" i="1"/>
  <c r="N36" i="1"/>
  <c r="P15" i="1"/>
  <c r="R37" i="1"/>
  <c r="N38" i="1"/>
  <c r="O40" i="1"/>
  <c r="M14" i="1" a="1"/>
  <c r="L11" i="1"/>
  <c r="P4" i="1"/>
  <c r="N11" i="1"/>
  <c r="S15" i="1"/>
  <c r="Q4" i="1"/>
  <c r="P5" i="1"/>
  <c r="S18" i="1"/>
  <c r="N15" i="1"/>
  <c r="P30" i="1"/>
  <c r="Q36" i="1"/>
  <c r="U29" i="1"/>
  <c r="P11" i="1"/>
  <c r="P25" i="1"/>
  <c r="S24" i="1"/>
  <c r="P39" i="1"/>
  <c r="N9" i="1"/>
  <c r="R38" i="1"/>
  <c r="M23" i="1" a="1"/>
  <c r="S14" i="1"/>
  <c r="S13" i="1"/>
  <c r="O33" i="1"/>
  <c r="Q11" i="1"/>
  <c r="L22" i="1"/>
  <c r="O35" i="1"/>
  <c r="N21" i="1"/>
  <c r="P38" i="1"/>
  <c r="S10" i="1"/>
  <c r="O8" i="1"/>
  <c r="P24" i="1"/>
  <c r="L30" i="1"/>
  <c r="Q40" i="1"/>
  <c r="P7" i="1"/>
  <c r="O9" i="1"/>
  <c r="U32" i="1"/>
  <c r="N3" i="1"/>
  <c r="L8" i="1"/>
  <c r="Q38" i="1"/>
  <c r="O38" i="1"/>
  <c r="M28" i="1" a="1"/>
  <c r="M35" i="1" a="1"/>
  <c r="R12" i="1"/>
  <c r="N24" i="1"/>
  <c r="S23" i="1"/>
  <c r="N8" i="1"/>
  <c r="Q18" i="1"/>
  <c r="P8" i="1"/>
  <c r="N17" i="1"/>
  <c r="P19" i="1"/>
  <c r="T23" i="1" l="1"/>
  <c r="M35" i="1"/>
  <c r="M28" i="1"/>
  <c r="J8" i="1"/>
  <c r="V32" i="1"/>
  <c r="J30" i="1"/>
  <c r="T10" i="1"/>
  <c r="J22" i="1"/>
  <c r="T13" i="1"/>
  <c r="T14" i="1"/>
  <c r="M23" i="1"/>
  <c r="T24" i="1"/>
  <c r="V29" i="1"/>
  <c r="T18" i="1"/>
  <c r="T15" i="1"/>
  <c r="J11" i="1"/>
  <c r="M14" i="1"/>
  <c r="J15" i="1"/>
  <c r="T36" i="1"/>
  <c r="V7" i="1"/>
  <c r="M17" i="1"/>
  <c r="V10" i="1"/>
  <c r="J21" i="1"/>
  <c r="V25" i="1"/>
  <c r="J25" i="1"/>
  <c r="V18" i="1"/>
  <c r="V8" i="1"/>
  <c r="J33" i="1"/>
  <c r="J27" i="1"/>
  <c r="J26" i="1"/>
  <c r="V38" i="1"/>
  <c r="T30" i="1"/>
  <c r="M5" i="1"/>
  <c r="M24" i="1"/>
  <c r="J31" i="1"/>
  <c r="T5" i="1"/>
  <c r="V12" i="1"/>
  <c r="J23" i="1"/>
  <c r="M26" i="1"/>
  <c r="J5" i="1"/>
  <c r="V15" i="1"/>
  <c r="V13" i="1"/>
  <c r="J17" i="1"/>
  <c r="J6" i="1"/>
  <c r="M33" i="1"/>
  <c r="T39" i="1"/>
  <c r="V4" i="1"/>
  <c r="M25" i="1"/>
  <c r="V34" i="1"/>
  <c r="M30" i="1"/>
  <c r="M31" i="1"/>
  <c r="T22" i="1"/>
  <c r="V22" i="1"/>
  <c r="T4" i="1"/>
  <c r="J14" i="1"/>
  <c r="V3" i="1"/>
  <c r="J39" i="1"/>
  <c r="M40" i="1"/>
  <c r="T34" i="1"/>
  <c r="M6" i="1"/>
  <c r="J12" i="1"/>
  <c r="M39" i="1"/>
  <c r="M4" i="1"/>
  <c r="M21" i="1"/>
  <c r="J10" i="1"/>
  <c r="M19" i="1"/>
  <c r="M9" i="1"/>
  <c r="V27" i="1"/>
  <c r="V21" i="1"/>
  <c r="T3" i="1"/>
  <c r="J24" i="1"/>
  <c r="T6" i="1"/>
  <c r="M12" i="1"/>
  <c r="J9" i="1"/>
  <c r="M34" i="1"/>
  <c r="V30" i="1"/>
  <c r="T40" i="1"/>
  <c r="T11" i="1"/>
  <c r="M3" i="1"/>
  <c r="T32" i="1"/>
  <c r="M7" i="1"/>
  <c r="J4" i="1"/>
  <c r="T29" i="1"/>
  <c r="V28" i="1"/>
  <c r="J32" i="1"/>
  <c r="V37" i="1"/>
  <c r="T26" i="1"/>
  <c r="V5" i="1"/>
  <c r="V33" i="1"/>
  <c r="V35" i="1"/>
  <c r="M29" i="1"/>
  <c r="V24" i="1"/>
  <c r="M27" i="1"/>
  <c r="T38" i="1"/>
  <c r="T17" i="1"/>
  <c r="T33" i="1"/>
  <c r="J34" i="1"/>
  <c r="M15" i="1"/>
  <c r="V19" i="1"/>
  <c r="T31" i="1"/>
  <c r="T37" i="1"/>
  <c r="M32" i="1"/>
  <c r="J20" i="1"/>
  <c r="V6" i="1"/>
  <c r="J7" i="1"/>
  <c r="V20" i="1"/>
  <c r="V16" i="1"/>
  <c r="T9" i="1"/>
  <c r="M22" i="1"/>
  <c r="V31" i="1"/>
  <c r="J18" i="1"/>
  <c r="V9" i="1"/>
  <c r="M37" i="1"/>
  <c r="M20" i="1"/>
  <c r="T8" i="1"/>
  <c r="T21" i="1"/>
  <c r="V40" i="1"/>
  <c r="T27" i="1"/>
  <c r="V36" i="1"/>
  <c r="T35" i="1"/>
  <c r="J37" i="1"/>
  <c r="J40" i="1"/>
  <c r="T28" i="1"/>
  <c r="T25" i="1"/>
  <c r="M38" i="1"/>
  <c r="M16" i="1"/>
  <c r="T19" i="1"/>
  <c r="J28" i="1"/>
  <c r="T7" i="1"/>
  <c r="V11" i="1"/>
  <c r="J29" i="1"/>
  <c r="M10" i="1"/>
  <c r="T20" i="1"/>
  <c r="M36" i="1"/>
  <c r="J36" i="1"/>
  <c r="J16" i="1"/>
  <c r="J3" i="1"/>
  <c r="M18" i="1"/>
  <c r="J19" i="1"/>
  <c r="M8" i="1"/>
  <c r="J35" i="1"/>
  <c r="V14" i="1"/>
  <c r="V39" i="1"/>
  <c r="T12" i="1"/>
  <c r="T16" i="1"/>
  <c r="J13" i="1"/>
  <c r="M13" i="1"/>
  <c r="M11" i="1"/>
  <c r="V26" i="1"/>
  <c r="V23" i="1"/>
  <c r="V17" i="1"/>
  <c r="J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<sst xmlns="http://schemas.openxmlformats.org/spreadsheetml/2006/main" count="1176" uniqueCount="287">
  <si>
    <t>Item.</t>
  </si>
  <si>
    <t>Doc. Number</t>
  </si>
  <si>
    <t>Doc. Title</t>
  </si>
  <si>
    <t>PO. Number</t>
  </si>
  <si>
    <t>Class</t>
  </si>
  <si>
    <t>PO. Title</t>
  </si>
  <si>
    <t>Rev.</t>
  </si>
  <si>
    <t>Transmittal Number</t>
  </si>
  <si>
    <t>Transmittal Date</t>
  </si>
  <si>
    <t>Reply Date</t>
  </si>
  <si>
    <t>Remark</t>
  </si>
  <si>
    <t>Document 
Type</t>
  </si>
  <si>
    <t>Scheduled 
Issue Date</t>
  </si>
  <si>
    <t>Doc. 
Status</t>
  </si>
  <si>
    <t>Po. Number</t>
  </si>
  <si>
    <t>Status 
Code</t>
  </si>
  <si>
    <t>Reply Status
Code</t>
  </si>
  <si>
    <t>Next 
Status</t>
  </si>
  <si>
    <t>TCL No.</t>
  </si>
  <si>
    <t>TCL Status</t>
  </si>
  <si>
    <t>A</t>
  </si>
  <si>
    <t>First Issue
Delay</t>
  </si>
  <si>
    <t>Conditional Logic</t>
  </si>
  <si>
    <t>Transmittal 
Date</t>
  </si>
  <si>
    <t>TCL Date</t>
  </si>
  <si>
    <t>Transmittal 
Number</t>
  </si>
  <si>
    <t>Replied TCL 
Date by Client</t>
  </si>
  <si>
    <t>Resubmission
Due Date</t>
  </si>
  <si>
    <t>Resubmission
Delay</t>
  </si>
  <si>
    <t>3944-VD-0171-DYP-RE-400-INX-0001</t>
  </si>
  <si>
    <t>Vendor Document Schedule</t>
  </si>
  <si>
    <t>3944-VD-0171-DYP-RE-400-PID-0016</t>
  </si>
  <si>
    <t>Piping &amp; Instrument Diagram (incl. legend)</t>
  </si>
  <si>
    <t>3944-VD-0171-DYP-RE-400-DWG-0020</t>
  </si>
  <si>
    <t>General Arrangement Drawing (incl foundation load details) 40001</t>
  </si>
  <si>
    <t>3944-VD-0171-DYP-RE-400-DWG-0021</t>
  </si>
  <si>
    <t>3944-VD-0171-DYP-RE-400-DWG-0022</t>
  </si>
  <si>
    <t>General Arrangement Drawing (incl foundation load details) 80002</t>
  </si>
  <si>
    <t>3944-VD-0171-DYP-RE-400-DWG-0023</t>
  </si>
  <si>
    <t>General Arrangement Drawing (incl foundation load details) 80004</t>
  </si>
  <si>
    <t>3944-VD-0171-DYP-RE-400-DIA-0002</t>
  </si>
  <si>
    <t>Wiring Diagram (including Terminal Diagram)</t>
  </si>
  <si>
    <t>3944-VD-0171-DYP-RE-400-LST-0080</t>
  </si>
  <si>
    <t>I/O List</t>
  </si>
  <si>
    <t>3944-VD-0171-DYP-RE-400-DWG-0003</t>
  </si>
  <si>
    <t>Panel Layout Drawing</t>
  </si>
  <si>
    <t>3944-VD-0171-DYP-RE-400-ITP-0120</t>
  </si>
  <si>
    <t>Inspection &amp; Test Plan</t>
  </si>
  <si>
    <t>3944-VD-0171-DYP-RE-400-LST-0011</t>
  </si>
  <si>
    <t>Utility Consumption</t>
  </si>
  <si>
    <t>3944-VD-0171-DYP-RE-400-DSH-0096</t>
  </si>
  <si>
    <t>Main Motor Data Sheets</t>
  </si>
  <si>
    <t>3944-VD-0171-DYP-RE-400-LST-0010</t>
  </si>
  <si>
    <t>Equipment List</t>
  </si>
  <si>
    <t>3944-VD-0171-DYP-RE-400-DSH-0019</t>
  </si>
  <si>
    <t>3944-VD-0171-DYP-RE-400-DSH-0077</t>
  </si>
  <si>
    <t>Instrument Data Sheets</t>
  </si>
  <si>
    <t>3944-VD-0171-DYP-RE-400-DSH-0006</t>
  </si>
  <si>
    <t>PSV Data Sheets</t>
  </si>
  <si>
    <t>3944-VD-0171-DYP-RE-400-CAL-0007</t>
  </si>
  <si>
    <t>PSV sizing calculations</t>
  </si>
  <si>
    <t>3944-VD-0171-DYP-RE-400-CAL-0008</t>
  </si>
  <si>
    <t>Thermowell wake frequency calculations</t>
  </si>
  <si>
    <t>3944-VD-0171-DYP-RE-400-PRC-0009</t>
  </si>
  <si>
    <t>FAT Procedure</t>
  </si>
  <si>
    <t>3944-VD-0171-DYP-RE-400-PRC-0012</t>
  </si>
  <si>
    <t>NDE Procedure</t>
  </si>
  <si>
    <t>3944-VD-0171-DYP-RE-400-DWG-0013</t>
  </si>
  <si>
    <t>Package Nameplate Drawing</t>
  </si>
  <si>
    <t>3944-VD-0171-DYP-RE-400-PRC-0128</t>
  </si>
  <si>
    <t>Painting Procedure</t>
  </si>
  <si>
    <t>3944-VD-0171-DYP-RE-400-LST-0014</t>
  </si>
  <si>
    <t>Index of Data Book</t>
  </si>
  <si>
    <t>3944-VD-0171-DYP-RE-400-LST-0015</t>
  </si>
  <si>
    <t>Index of Instruction and Operating Manual</t>
  </si>
  <si>
    <t>3944-VD-0171-DYP-RE-400-PRC-0081</t>
  </si>
  <si>
    <t>Control Philosophy</t>
  </si>
  <si>
    <t>Control Narrative</t>
  </si>
  <si>
    <t>3944-VD-0171-DYP-RE-400-PRC-0134</t>
  </si>
  <si>
    <t>Preservation, Packing &amp; Shipping Procedure</t>
  </si>
  <si>
    <t>3944-VD-0171-DYP-RE-400-PRC-0017</t>
  </si>
  <si>
    <t>PQR / WPS for Skid</t>
  </si>
  <si>
    <t>3944-VD-0171-DYP-RE-400-PRC-0018</t>
  </si>
  <si>
    <t>WPQ for Skid</t>
  </si>
  <si>
    <t>3944-VD-0171-DYP-RE-400-DIA-0082</t>
  </si>
  <si>
    <t>Cause &amp; Effect diagram</t>
  </si>
  <si>
    <t>3944-VD-0171-DYP-RE-400-DIA-0083</t>
  </si>
  <si>
    <t>Logic Diagrams</t>
  </si>
  <si>
    <t>Instrument calibration certificates</t>
  </si>
  <si>
    <t>ATEX certificates</t>
  </si>
  <si>
    <t>3944-VD-0171-DYP-RE-400-INX-0076</t>
  </si>
  <si>
    <t>Instrument Index</t>
  </si>
  <si>
    <t>3944-VD-0171-DYP-RE-400-LST-0092</t>
  </si>
  <si>
    <t>Alarm And Trip Set Point List</t>
  </si>
  <si>
    <t>3944-VD-0171-DYP-RE-400-DWG-0079</t>
  </si>
  <si>
    <t>Instrument hook-up drawing</t>
  </si>
  <si>
    <t>3944-VD-0171-DYP-RE-400-LST-0005</t>
  </si>
  <si>
    <t>Sub vendor list</t>
  </si>
  <si>
    <t>3944-VD-0171-DYP-RE-400-LST-0146</t>
  </si>
  <si>
    <t>Lubricant list</t>
  </si>
  <si>
    <t>3944-VD-0171-DYP-RE-400-LST-0093</t>
  </si>
  <si>
    <t>Instrument UPS/Non UPS power consumption list</t>
  </si>
  <si>
    <t>3944-VD-0171-DYP-RE-400-CER-0088</t>
  </si>
  <si>
    <t>3944-VD-0171-DYP-RE-400-CER-0089</t>
  </si>
  <si>
    <t>General Arrangement Drawing (incl foundation load details) 80001/8005</t>
  </si>
  <si>
    <t>PO-PC2312-08</t>
  </si>
  <si>
    <t>Screw Compressor &amp; Roots Blower Package</t>
  </si>
  <si>
    <t>23383-01</t>
  </si>
  <si>
    <t>Airpack 
Doc. No.</t>
  </si>
  <si>
    <t>01</t>
  </si>
  <si>
    <t>02</t>
  </si>
  <si>
    <t>03</t>
  </si>
  <si>
    <t>04</t>
  </si>
  <si>
    <t>IFA</t>
  </si>
  <si>
    <t>AIR-TR0002</t>
  </si>
  <si>
    <t>AIR-TR0007</t>
  </si>
  <si>
    <t>AIR-TR0021</t>
  </si>
  <si>
    <t>AIR-TR0035</t>
  </si>
  <si>
    <t>AIR-TR0050</t>
  </si>
  <si>
    <t>05</t>
  </si>
  <si>
    <t>DY-AIR-RT0001</t>
  </si>
  <si>
    <t>RJ</t>
  </si>
  <si>
    <t>DYPNF Reply 
Due Date</t>
  </si>
  <si>
    <t>DYPNF  Reply 
Delay Duration</t>
  </si>
  <si>
    <t>DYPNF 
Reply Transmittal No.</t>
  </si>
  <si>
    <t>DYPNF Reply 
Transmittal Number</t>
  </si>
  <si>
    <t>DYPNF 
Reply Date</t>
  </si>
  <si>
    <t>DYPNF 
Delay Duration</t>
  </si>
  <si>
    <t>DY-AIR-RT0003</t>
  </si>
  <si>
    <t>DY-AIR-RT0010</t>
  </si>
  <si>
    <t>00</t>
  </si>
  <si>
    <t>DY-AIR-RT0039</t>
  </si>
  <si>
    <t>23383-03</t>
  </si>
  <si>
    <t>06</t>
  </si>
  <si>
    <t>07</t>
  </si>
  <si>
    <t>AIR-TR0001</t>
  </si>
  <si>
    <t>AIR-TR0003</t>
  </si>
  <si>
    <t>AIR-TR0013</t>
  </si>
  <si>
    <t>Not Exist</t>
  </si>
  <si>
    <t>AIR-TR0030</t>
  </si>
  <si>
    <t>AIR-TR0036</t>
  </si>
  <si>
    <t>AIR-TR0046</t>
  </si>
  <si>
    <t>AIR-TR0058</t>
  </si>
  <si>
    <t>DY-AIR-RT0043</t>
  </si>
  <si>
    <t>DY-AIR-RT0032</t>
  </si>
  <si>
    <t xml:space="preserve">DY-AIR-RT0007 </t>
  </si>
  <si>
    <t>DY-AIR-RT0004</t>
  </si>
  <si>
    <t>23383-04A</t>
  </si>
  <si>
    <t>AIR-TR0028</t>
  </si>
  <si>
    <t>AIR-TR0062</t>
  </si>
  <si>
    <t>AN</t>
  </si>
  <si>
    <t>DY-AIR-RT0049</t>
  </si>
  <si>
    <t>DY-AIR-RT0027</t>
  </si>
  <si>
    <t>AIR-TR0023</t>
  </si>
  <si>
    <t>23383-04B</t>
  </si>
  <si>
    <t>DY-AIR-RT0050</t>
  </si>
  <si>
    <t>AIR-TR0040</t>
  </si>
  <si>
    <t>23383-04C</t>
  </si>
  <si>
    <t>AIR-TR0055</t>
  </si>
  <si>
    <t>DY-AIR-RT0047</t>
  </si>
  <si>
    <t>AIR-TR0029</t>
  </si>
  <si>
    <t>23383-04D</t>
  </si>
  <si>
    <t>AIR-TR0049</t>
  </si>
  <si>
    <t>DY-AIR-RT0046</t>
  </si>
  <si>
    <t>23383-05</t>
  </si>
  <si>
    <t>AIR-TR0010</t>
  </si>
  <si>
    <t>DY-AIR-RT0006</t>
  </si>
  <si>
    <t>AIR-TR0018</t>
  </si>
  <si>
    <t>DY-AIR-RT0015</t>
  </si>
  <si>
    <t>AIR-TR0039</t>
  </si>
  <si>
    <t>23383-06</t>
  </si>
  <si>
    <t>AIR-TR0006</t>
  </si>
  <si>
    <t>DY-AIR-RT0002</t>
  </si>
  <si>
    <t>AIR-TR0020</t>
  </si>
  <si>
    <t>DY-AIR-RT0011</t>
  </si>
  <si>
    <t>AIR-TR0024</t>
  </si>
  <si>
    <t>AIR-TR0033</t>
  </si>
  <si>
    <t>DY-AIR-RT0041</t>
  </si>
  <si>
    <t>AIR-TR0057</t>
  </si>
  <si>
    <t>DY-AIR-RT0051</t>
  </si>
  <si>
    <t>AIR-TR0012</t>
  </si>
  <si>
    <t>23383-07</t>
  </si>
  <si>
    <t>AIR-TR0045</t>
  </si>
  <si>
    <t>AIR-TR0056</t>
  </si>
  <si>
    <t>23383-08</t>
  </si>
  <si>
    <t>23383-09</t>
  </si>
  <si>
    <t>AIR-TR0009</t>
  </si>
  <si>
    <t>DY-AIR-RT0005</t>
  </si>
  <si>
    <t>AIR-TR0054</t>
  </si>
  <si>
    <t>DY-AIR-RT0048</t>
  </si>
  <si>
    <t xml:space="preserve">23383-10 </t>
  </si>
  <si>
    <t>23383-11A</t>
  </si>
  <si>
    <t>AIR-TR0038</t>
  </si>
  <si>
    <t>DY-AIR-RT0024</t>
  </si>
  <si>
    <t>AIR-TR0053</t>
  </si>
  <si>
    <t>23383-11B</t>
  </si>
  <si>
    <t>Compressor Data Sheet</t>
  </si>
  <si>
    <t>AIR-TR0011</t>
  </si>
  <si>
    <t>AIR-TR0022</t>
  </si>
  <si>
    <t>DY-AIR-RT0018</t>
  </si>
  <si>
    <t>AIR-TR0037</t>
  </si>
  <si>
    <t>23383-12A</t>
  </si>
  <si>
    <t>AIR-TR0016</t>
  </si>
  <si>
    <t>AIR-TR0031</t>
  </si>
  <si>
    <t>DY-AIR-RT0026</t>
  </si>
  <si>
    <t>AIR-TR0064</t>
  </si>
  <si>
    <t>23383-12D</t>
  </si>
  <si>
    <t>AIR-TR0066</t>
  </si>
  <si>
    <t>IFI</t>
  </si>
  <si>
    <t>I</t>
  </si>
  <si>
    <t>DY-AIR-RT0052</t>
  </si>
  <si>
    <t>AIR-TR0005</t>
  </si>
  <si>
    <t>23383-14</t>
  </si>
  <si>
    <t>DY-AIR-RT0023</t>
  </si>
  <si>
    <t>23383-15</t>
  </si>
  <si>
    <t>AIR-TR0004</t>
  </si>
  <si>
    <t>DY-AIR-RT0028</t>
  </si>
  <si>
    <t>23383-16</t>
  </si>
  <si>
    <t>AIR-TR0044</t>
  </si>
  <si>
    <t>23383-18</t>
  </si>
  <si>
    <t>AP</t>
  </si>
  <si>
    <t>AIR-TR0061</t>
  </si>
  <si>
    <t>23383-19</t>
  </si>
  <si>
    <t>23383-20</t>
  </si>
  <si>
    <t>AIR-TR0034</t>
  </si>
  <si>
    <t>DY-AIR-RT0022</t>
  </si>
  <si>
    <t>23383-21</t>
  </si>
  <si>
    <t>AIR-TR0015</t>
  </si>
  <si>
    <t>DY-AIR-RT0008</t>
  </si>
  <si>
    <t>DY-AIR-RT0035</t>
  </si>
  <si>
    <t>AIR-TR0063</t>
  </si>
  <si>
    <t>AIR-TR0026</t>
  </si>
  <si>
    <t>3944-VD-0171-DYP-RE-400-PRC-0081-1</t>
  </si>
  <si>
    <t>23383-22</t>
  </si>
  <si>
    <t>AIR-TR0027</t>
  </si>
  <si>
    <t>AIR-TR0047</t>
  </si>
  <si>
    <t>23383-25</t>
  </si>
  <si>
    <t>AIR-TR0014</t>
  </si>
  <si>
    <t>23383-26</t>
  </si>
  <si>
    <t>DY-AIR-RT0025</t>
  </si>
  <si>
    <t>23383-27</t>
  </si>
  <si>
    <t>DY-AIR-RT0014</t>
  </si>
  <si>
    <t>AIR-TR0032</t>
  </si>
  <si>
    <t>AIR-TR0051</t>
  </si>
  <si>
    <t>AIR-TR0059</t>
  </si>
  <si>
    <t xml:space="preserve">23383-32 </t>
  </si>
  <si>
    <t>AIR-TR0048</t>
  </si>
  <si>
    <t>AIR-TR0065</t>
  </si>
  <si>
    <t>23383-35</t>
  </si>
  <si>
    <t>AIR-TR0025</t>
  </si>
  <si>
    <t>DY-AIR-RT0017</t>
  </si>
  <si>
    <t>DY-AIR-RT0034</t>
  </si>
  <si>
    <t>AIR-TR0052</t>
  </si>
  <si>
    <t>23383-36</t>
  </si>
  <si>
    <t>23383-38</t>
  </si>
  <si>
    <t>AIR-TR0019</t>
  </si>
  <si>
    <t>AIR-TR0060</t>
  </si>
  <si>
    <t>DY-AIR-RT0037</t>
  </si>
  <si>
    <t>23383-43</t>
  </si>
  <si>
    <t>AIR-TR0008</t>
  </si>
  <si>
    <t>DY-AIR-RT0019</t>
  </si>
  <si>
    <t>DY-AIR-RT0021</t>
  </si>
  <si>
    <t>23383-44</t>
  </si>
  <si>
    <t>AIR-TR0041</t>
  </si>
  <si>
    <t>DY-AIR-RT0033</t>
  </si>
  <si>
    <t>23383-45</t>
  </si>
  <si>
    <t>AIR-TR0069</t>
  </si>
  <si>
    <t>Last Rev.</t>
  </si>
  <si>
    <t>DY-AIR-RT0056</t>
  </si>
  <si>
    <t>With Y</t>
  </si>
  <si>
    <t>AIR-TR0070</t>
  </si>
  <si>
    <t>DY-AIR-RT0057</t>
  </si>
  <si>
    <t>AIR-TR0072</t>
  </si>
  <si>
    <t>08</t>
  </si>
  <si>
    <t>AIR-TR0071</t>
  </si>
  <si>
    <t>DY-AIR-RT0058</t>
  </si>
  <si>
    <t>AIR-TR0080</t>
  </si>
  <si>
    <t>AIR-TR0081</t>
  </si>
  <si>
    <t>AIR-TR0082</t>
  </si>
  <si>
    <t>AIR-TR0083</t>
  </si>
  <si>
    <t>23383-12B</t>
  </si>
  <si>
    <t>AIR-TR0085</t>
  </si>
  <si>
    <t>AIR-TR0084</t>
  </si>
  <si>
    <t>AIR-TR0086</t>
  </si>
  <si>
    <t>AIR-TR0087</t>
  </si>
  <si>
    <t>AIR-TR0088</t>
  </si>
  <si>
    <t>AIR-TR0089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</si>
</sst>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[$-409]d&quot;-&quot;mmm&quot;-&quot;yy;@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Noto Sans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theme="5" tint="0.79998168889431442"/>
      </left>
      <right style="medium">
        <color theme="5" tint="0.79998168889431442"/>
      </right>
      <top style="medium">
        <color theme="5" tint="0.79998168889431442"/>
      </top>
      <bottom style="medium">
        <color theme="5" tint="0.79998168889431442"/>
      </bottom>
      <diagonal/>
    </border>
    <border>
      <left style="thick">
        <color theme="4" tint="-0.24994659260841701"/>
      </left>
      <right style="thin">
        <color theme="4" tint="-0.24994659260841701"/>
      </right>
      <top style="medium">
        <color theme="5" tint="0.79998168889431442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medium">
        <color theme="5" tint="0.79998168889431442"/>
      </top>
      <bottom style="thin">
        <color theme="4" tint="-0.24994659260841701"/>
      </bottom>
      <diagonal/>
    </border>
    <border>
      <left style="thin">
        <color theme="4" tint="-0.24994659260841701"/>
      </left>
      <right style="thick">
        <color theme="4" tint="-0.24994659260841701"/>
      </right>
      <top style="medium">
        <color theme="5" tint="0.79998168889431442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thick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ck">
        <color theme="4" tint="-0.24994659260841701"/>
      </bottom>
      <diagonal/>
    </border>
    <border>
      <left style="thin">
        <color theme="4" tint="-0.24994659260841701"/>
      </left>
      <right/>
      <top style="medium">
        <color theme="5" tint="0.79998168889431442"/>
      </top>
      <bottom style="thin">
        <color theme="4" tint="-0.24994659260841701"/>
      </bottom>
      <diagonal/>
    </border>
    <border>
      <left/>
      <right style="thin">
        <color theme="4" tint="-0.24994659260841701"/>
      </right>
      <top style="medium">
        <color theme="5" tint="0.79998168889431442"/>
      </top>
      <bottom style="thin">
        <color theme="4" tint="-0.24994659260841701"/>
      </bottom>
      <diagonal/>
    </border>
    <border>
      <left style="medium">
        <color theme="5" tint="0.79998168889431442"/>
      </left>
      <right style="medium">
        <color theme="5" tint="0.79998168889431442"/>
      </right>
      <top style="medium">
        <color theme="5" tint="0.79998168889431442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/>
      <bottom style="thin">
        <color theme="4" tint="-0.24994659260841701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 style="thin">
        <color theme="4" tint="-0.24994659260841701"/>
      </bottom>
      <diagonal/>
    </border>
    <border>
      <left/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rgb="FF00B0F0"/>
      </bottom>
      <diagonal/>
    </border>
    <border>
      <left style="thick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rgb="FF00A4DE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vertical="center"/>
    </xf>
    <xf numFmtId="0" fontId="0" fillId="0" borderId="0" xfId="0" applyNumberFormat="1" applyAlignment="1">
      <alignment horizontal="center" vertical="center"/>
    </xf>
    <xf numFmtId="0" fontId="1" fillId="0" borderId="0" xfId="0" applyFont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16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3" xfId="0" applyNumberFormat="1" applyBorder="1" applyAlignment="1">
      <alignment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5" xfId="0" applyNumberFormat="1" applyBorder="1" applyAlignment="1">
      <alignment vertic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164" fontId="0" fillId="0" borderId="5" xfId="0" applyNumberFormat="1" applyBorder="1" applyAlignment="1">
      <alignment vertical="center" wrapText="1"/>
    </xf>
    <xf numFmtId="164" fontId="0" fillId="0" borderId="5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quotePrefix="1" applyBorder="1" applyAlignment="1">
      <alignment horizontal="center" vertical="center"/>
    </xf>
    <xf numFmtId="164" fontId="0" fillId="0" borderId="5" xfId="0" quotePrefix="1" applyNumberForma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center"/>
    </xf>
    <xf numFmtId="165" fontId="2" fillId="2" borderId="10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164" fontId="0" fillId="0" borderId="5" xfId="0" applyNumberFormat="1" applyBorder="1" applyAlignment="1">
      <alignment horizontal="left" vertical="center"/>
    </xf>
    <xf numFmtId="0" fontId="0" fillId="0" borderId="15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164" fontId="1" fillId="0" borderId="16" xfId="0" applyNumberFormat="1" applyFont="1" applyBorder="1" applyAlignment="1">
      <alignment horizontal="center" vertical="center"/>
    </xf>
    <xf numFmtId="0" fontId="1" fillId="0" borderId="16" xfId="0" applyNumberFormat="1" applyFont="1" applyBorder="1" applyAlignment="1">
      <alignment horizontal="center" vertical="center"/>
    </xf>
    <xf numFmtId="165" fontId="1" fillId="0" borderId="16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0" fillId="3" borderId="5" xfId="0" applyFill="1" applyBorder="1" applyAlignment="1">
      <alignment vertical="center"/>
    </xf>
  </cellXfs>
  <cellStyles count="1">
    <cellStyle name="Normal" xfId="0" builtinId="0"/>
  </cellStyles>
  <dxfs count="2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F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5"/>
      </font>
    </dxf>
    <dxf>
      <font>
        <b/>
        <i val="0"/>
        <color rgb="FFFF0000"/>
      </font>
    </dxf>
    <dxf>
      <font>
        <b/>
        <i val="0"/>
        <color rgb="FF00B0F0"/>
      </font>
    </dxf>
    <dxf>
      <font>
        <b/>
        <i val="0"/>
        <color rgb="FF00B0F0"/>
      </font>
    </dxf>
    <dxf>
      <font>
        <b/>
        <i val="0"/>
        <color rgb="FF00B050"/>
      </font>
    </dxf>
    <dxf>
      <font>
        <b/>
        <i val="0"/>
        <color rgb="FF00B0F0"/>
      </font>
    </dxf>
    <dxf>
      <font>
        <b/>
        <i val="0"/>
        <color rgb="FF00B0F0"/>
      </font>
    </dxf>
    <dxf>
      <font>
        <b/>
        <i val="0"/>
        <color rgb="FFFF0000"/>
      </font>
    </dxf>
    <dxf>
      <font>
        <b/>
        <i val="0"/>
        <color theme="8" tint="-0.24994659260841701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4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1"/>
  <sheetViews>
    <sheetView showGridLines="0" view="pageBreakPreview" zoomScaleNormal="100" zoomScaleSheetLayoutView="100" workbookViewId="0">
      <pane ySplit="1" topLeftCell="A2" activePane="bottomLeft" state="frozen"/>
      <selection pane="bottomLeft" activeCell="D13" sqref="D13"/>
    </sheetView>
  </sheetViews>
  <sheetFormatPr defaultRowHeight="15" x14ac:dyDescent="0.25"/>
  <cols>
    <col min="1" max="1" width="8" style="2" customWidth="1"/>
    <col min="2" max="2" width="30.7109375" style="3" bestFit="1" customWidth="1"/>
    <col min="3" max="3" width="12.85546875" style="3" bestFit="1" customWidth="1"/>
    <col min="4" max="4" width="60.7109375" style="3" customWidth="1"/>
    <col min="5" max="5" width="8.7109375" style="2" customWidth="1"/>
    <col min="6" max="6" width="12.85546875" style="2" customWidth="1"/>
    <col min="7" max="7" width="16.5703125" style="3" bestFit="1" customWidth="1"/>
    <col min="8" max="8" width="34" style="3" bestFit="1" customWidth="1"/>
    <col min="9" max="9" width="14.28515625" style="5" customWidth="1"/>
    <col min="10" max="10" width="12.85546875" style="11" customWidth="1"/>
    <col min="11" max="11" width="31.5703125" style="5" hidden="1" customWidth="1"/>
    <col min="12" max="12" width="10.140625" style="2" bestFit="1" customWidth="1"/>
    <col min="13" max="13" width="11.140625" style="2" bestFit="1" customWidth="1"/>
    <col min="14" max="14" width="24.5703125" style="3" customWidth="1"/>
    <col min="15" max="15" width="24.42578125" style="5" bestFit="1" customWidth="1"/>
    <col min="16" max="16" width="27.7109375" style="3" customWidth="1"/>
    <col min="17" max="17" width="15.28515625" style="5" customWidth="1"/>
    <col min="18" max="18" width="11.5703125" style="2" customWidth="1"/>
    <col min="19" max="19" width="18.140625" style="5" customWidth="1"/>
    <col min="20" max="20" width="18.85546875" style="10" customWidth="1"/>
    <col min="21" max="21" width="18.5703125" style="8" bestFit="1" customWidth="1"/>
    <col min="22" max="22" width="18.5703125" style="11" bestFit="1" customWidth="1"/>
    <col min="23" max="23" width="42.5703125" style="3" customWidth="1"/>
  </cols>
  <sheetData>
    <row r="1" spans="1:23" s="2" customFormat="1" ht="39" customHeight="1" x14ac:dyDescent="0.25">
      <c r="A1" s="48" t="s">
        <v>0</v>
      </c>
      <c r="B1" s="48" t="s">
        <v>1</v>
      </c>
      <c r="C1" s="43" t="s">
        <v>108</v>
      </c>
      <c r="D1" s="48" t="s">
        <v>2</v>
      </c>
      <c r="E1" s="48" t="s">
        <v>4</v>
      </c>
      <c r="F1" s="43" t="s">
        <v>11</v>
      </c>
      <c r="G1" s="48" t="s">
        <v>3</v>
      </c>
      <c r="H1" s="48" t="s">
        <v>5</v>
      </c>
      <c r="I1" s="49" t="s">
        <v>12</v>
      </c>
      <c r="J1" s="50" t="s">
        <v>21</v>
      </c>
      <c r="K1" s="49" t="s">
        <v>22</v>
      </c>
      <c r="L1" s="48" t="s">
        <v>6</v>
      </c>
      <c r="M1" s="43" t="s">
        <v>13</v>
      </c>
      <c r="N1" s="48" t="s">
        <v>7</v>
      </c>
      <c r="O1" s="51" t="s">
        <v>8</v>
      </c>
      <c r="P1" s="43" t="s">
        <v>125</v>
      </c>
      <c r="Q1" s="49" t="s">
        <v>126</v>
      </c>
      <c r="R1" s="43" t="s">
        <v>15</v>
      </c>
      <c r="S1" s="49" t="s">
        <v>122</v>
      </c>
      <c r="T1" s="50" t="s">
        <v>127</v>
      </c>
      <c r="U1" s="52" t="s">
        <v>27</v>
      </c>
      <c r="V1" s="50" t="s">
        <v>28</v>
      </c>
      <c r="W1" s="48" t="s">
        <v>10</v>
      </c>
    </row>
    <row r="2" spans="1:23" s="12" customFormat="1" ht="12.75" x14ac:dyDescent="0.2">
      <c r="A2" s="56">
        <v>1</v>
      </c>
      <c r="B2" s="57" t="s">
        <v>29</v>
      </c>
      <c r="C2" s="57" t="s">
        <v>107</v>
      </c>
      <c r="D2" s="57" t="s">
        <v>30</v>
      </c>
      <c r="E2" s="56" t="s">
        <v>20</v>
      </c>
      <c r="F2" s="56" t="str">
        <f>MID(B2,25,3)</f>
        <v>INX</v>
      </c>
      <c r="G2" s="56" t="s">
        <v>105</v>
      </c>
      <c r="H2" s="56" t="s">
        <v>106</v>
      </c>
      <c r="I2" s="58">
        <v>45795</v>
      </c>
      <c r="J2" s="59" t="str">
        <f ca="1">IF(L2="Not Issued", IF(ISNUMBER(I2), INT(TODAY()-I2), ""), "")</f>
        <v/>
      </c>
      <c r="K2" s="58" t="str">
        <f>CONCATENATE(B2,"Y")</f>
        <v>3944-VD-0171-DYP-RE-400-INX-0001Y</v>
      </c>
      <c r="L2" s="56" t="str">
        <f ca="1">IFERROR(INDIRECT("DB!"&amp;ADDRESS(MATCH(K2,DB!H:H,0),10)),"Not Issued")</f>
        <v>04</v>
      </c>
      <c r="M2" s="56" t="str" cm="1">
        <f t="array" aca="1" ref="M2" ca="1">IFERROR(INDIRECT("DB!"&amp;ADDRESS(MATCH(K2,DB!H:H,0),13)),"Not Issued")</f>
        <v>IFA</v>
      </c>
      <c r="N2" s="57" t="str">
        <f ca="1">IFERROR(INDIRECT("DB!"&amp;ADDRESS(MATCH(K2,DB!H:H,0),14)),"Not Issued")</f>
        <v>AIR-TR0050</v>
      </c>
      <c r="O2" s="58">
        <f ca="1">IFERROR(INDIRECT("DB!"&amp;ADDRESS(MATCH(K2,DB!H:H,0),15)),"Not Issued")</f>
        <v>45933</v>
      </c>
      <c r="P2" s="57" t="str">
        <f ca="1">IFERROR(INDIRECT("DB!"&amp;ADDRESS(MATCH(K2,DB!H:H,0),18)),"Not Replied")</f>
        <v>DY-AIR-RT0058</v>
      </c>
      <c r="Q2" s="58">
        <f ca="1">IFERROR(INDIRECT("DB!"&amp;ADDRESS(MATCH(K2,DB!H:H,0),19)),"Not Replied")</f>
        <v>46066</v>
      </c>
      <c r="R2" s="56" t="str" cm="1">
        <f t="array" aca="1" ref="R2" ca="1">IFERROR(INDIRECT("DB!"&amp;ADDRESS(MATCH(K2,DB!H:H,0),20)),"Not Issued")</f>
        <v>RJ</v>
      </c>
      <c r="S2" s="58">
        <f ca="1">IFERROR(INDIRECT("DB!"&amp;ADDRESS(MATCH(K2,DB!H:H,0),16)),"Not Issued")</f>
        <v>45943</v>
      </c>
      <c r="T2" s="59">
        <f ca="1">IF(AND(ISNUMBER(S2), ISNUMBER(Q2)), IF(Q2&lt;=S2, "No Delay", INT(Q2-S2)), "")</f>
        <v>123</v>
      </c>
      <c r="U2" s="60">
        <f ca="1">IFERROR(INDIRECT("DB!"&amp;ADDRESS(MATCH(K2,DB!H:H,0),22)),"")</f>
        <v>0</v>
      </c>
      <c r="V2" s="59" t="str">
        <f ca="1">IF(AND(ISNUMBER(U2), U2&lt;&gt;DATE(1900,1,0), TODAY()&gt;U2), INT(TODAY()-U2), "")</f>
        <v/>
      </c>
      <c r="W2" s="57"/>
    </row>
    <row r="3" spans="1:23" s="12" customFormat="1" ht="12.75" x14ac:dyDescent="0.2">
      <c r="A3" s="56">
        <v>2</v>
      </c>
      <c r="B3" s="57" t="s">
        <v>31</v>
      </c>
      <c r="C3" s="57" t="s">
        <v>132</v>
      </c>
      <c r="D3" s="57" t="s">
        <v>32</v>
      </c>
      <c r="E3" s="56" t="s">
        <v>20</v>
      </c>
      <c r="F3" s="56" t="str">
        <f t="shared" ref="F3:F40" si="0">MID(B3,25,3)</f>
        <v>PID</v>
      </c>
      <c r="G3" s="56" t="s">
        <v>105</v>
      </c>
      <c r="H3" s="56" t="s">
        <v>106</v>
      </c>
      <c r="I3" s="58">
        <v>45928</v>
      </c>
      <c r="J3" s="59" t="str">
        <f ca="1">IF(L3="Not Issued", IF(ISNUMBER(I3), INT(TODAY()-I3), ""), "")</f>
        <v/>
      </c>
      <c r="K3" s="58" t="str">
        <f t="shared" ref="K3:K40" si="1">CONCATENATE(B3,"Y")</f>
        <v>3944-VD-0171-DYP-RE-400-PID-0016Y</v>
      </c>
      <c r="L3" s="56" t="str">
        <f ca="1">IFERROR(INDIRECT("DB!"&amp;ADDRESS(MATCH(K3,DB!H:H,0),10)),"Not Issued")</f>
        <v>08</v>
      </c>
      <c r="M3" s="56" t="str" cm="1">
        <f t="array" aca="1" ref="M3" ca="1">IFERROR(INDIRECT("DB!"&amp;ADDRESS(MATCH(K3,DB!H:H,0),13)),"Not Issued")</f>
        <v>IFA</v>
      </c>
      <c r="N3" s="57" t="str">
        <f ca="1">IFERROR(INDIRECT("DB!"&amp;ADDRESS(MATCH(K3,DB!H:H,0),14)),"Not Issued")</f>
        <v>AIR-TR0072</v>
      </c>
      <c r="O3" s="58">
        <f ca="1">IFERROR(INDIRECT("DB!"&amp;ADDRESS(MATCH(K3,DB!H:H,0),15)),"Not Issued")</f>
        <v>46057</v>
      </c>
      <c r="P3" s="57">
        <f ca="1">IFERROR(INDIRECT("DB!"&amp;ADDRESS(MATCH(K3,DB!H:H,0),18)),"Not Replied")</f>
        <v>0</v>
      </c>
      <c r="Q3" s="58">
        <f ca="1">IFERROR(INDIRECT("DB!"&amp;ADDRESS(MATCH(K3,DB!H:H,0),19)),"Not Replied")</f>
        <v>0</v>
      </c>
      <c r="R3" s="56">
        <f ca="1">IFERROR(INDIRECT("DB!"&amp;ADDRESS(MATCH(K3,DB!H:H,0),20)),"Not Issued")</f>
        <v>0</v>
      </c>
      <c r="S3" s="58">
        <f ca="1">IFERROR(INDIRECT("DB!"&amp;ADDRESS(MATCH(K3,DB!H:H,0),16)),"Not Issued")</f>
        <v>46067</v>
      </c>
      <c r="T3" s="59" t="str">
        <f ca="1">IF(AND(ISNUMBER(S3), ISNUMBER(Q3)), IF(Q3&lt;=S3, "No Delay", INT(Q3-S3)), "")</f>
        <v>No Delay</v>
      </c>
      <c r="U3" s="60">
        <f ca="1">IFERROR(INDIRECT("DB!"&amp;ADDRESS(MATCH(K3,DB!H:H,0),22)),"")</f>
        <v>0</v>
      </c>
      <c r="V3" s="59" t="str">
        <f ca="1">IF(AND(ISNUMBER(U3), U3&lt;&gt;DATE(1900,1,0), TODAY()&gt;U3), INT(TODAY()-U3), "")</f>
        <v/>
      </c>
      <c r="W3" s="57"/>
    </row>
    <row r="4" spans="1:23" s="12" customFormat="1" ht="12.75" x14ac:dyDescent="0.2">
      <c r="A4" s="56">
        <v>3</v>
      </c>
      <c r="B4" s="57" t="s">
        <v>33</v>
      </c>
      <c r="C4" s="57" t="s">
        <v>147</v>
      </c>
      <c r="D4" s="57" t="s">
        <v>34</v>
      </c>
      <c r="E4" s="56" t="s">
        <v>20</v>
      </c>
      <c r="F4" s="56" t="str">
        <f t="shared" si="0"/>
        <v>DWG</v>
      </c>
      <c r="G4" s="56" t="s">
        <v>105</v>
      </c>
      <c r="H4" s="58" t="s">
        <v>106</v>
      </c>
      <c r="I4" s="58">
        <v>45928</v>
      </c>
      <c r="J4" s="59" t="str">
        <f t="shared" ref="J4:J40" ca="1" si="2">IF(L4="Not Issued", IF(ISNUMBER(I4), INT(TODAY()-I4), ""), "")</f>
        <v/>
      </c>
      <c r="K4" s="58" t="str">
        <f t="shared" si="1"/>
        <v>3944-VD-0171-DYP-RE-400-DWG-0020Y</v>
      </c>
      <c r="L4" s="56" t="str">
        <f ca="1">IFERROR(INDIRECT("DB!"&amp;ADDRESS(MATCH(K4,DB!H:H,0),10)),"Not Issued")</f>
        <v>05</v>
      </c>
      <c r="M4" s="56" t="str" cm="1">
        <f t="array" aca="1" ref="M4" ca="1">IFERROR(INDIRECT("DB!"&amp;ADDRESS(MATCH(K4,DB!H:H,0),13)),"Not Issued")</f>
        <v>IFA</v>
      </c>
      <c r="N4" s="57" t="str">
        <f ca="1">IFERROR(INDIRECT("DB!"&amp;ADDRESS(MATCH(K4,DB!H:H,0),14)),"Not Issued")</f>
        <v>AIR-TR0070</v>
      </c>
      <c r="O4" s="58">
        <f ca="1">IFERROR(INDIRECT("DB!"&amp;ADDRESS(MATCH(K4,DB!H:H,0),15)),"Not Issued")</f>
        <v>46052</v>
      </c>
      <c r="P4" s="57">
        <f ca="1">IFERROR(INDIRECT("DB!"&amp;ADDRESS(MATCH(K4,DB!H:H,0),18)),"Not Replied")</f>
        <v>0</v>
      </c>
      <c r="Q4" s="58">
        <f ca="1">IFERROR(INDIRECT("DB!"&amp;ADDRESS(MATCH(K4,DB!H:H,0),19)),"Not Replied")</f>
        <v>0</v>
      </c>
      <c r="R4" s="56">
        <f ca="1">IFERROR(INDIRECT("DB!"&amp;ADDRESS(MATCH(K4,DB!H:H,0),20)),"Not Issued")</f>
        <v>0</v>
      </c>
      <c r="S4" s="58">
        <f ca="1">IFERROR(INDIRECT("DB!"&amp;ADDRESS(MATCH(K4,DB!H:H,0),16)),"Not Issued")</f>
        <v>46062</v>
      </c>
      <c r="T4" s="59" t="str">
        <f ca="1">IF(AND(ISNUMBER(S4), ISNUMBER(Q4)), IF(Q4&lt;=S4, "No Delay", INT(Q4-S4)), "")</f>
        <v>No Delay</v>
      </c>
      <c r="U4" s="60">
        <f ca="1">IFERROR(INDIRECT("DB!"&amp;ADDRESS(MATCH(K4,DB!H:H,0),22)),"")</f>
        <v>0</v>
      </c>
      <c r="V4" s="59" t="str">
        <f t="shared" ref="V4:V40" ca="1" si="3">IF(AND(ISNUMBER(U4), U4&lt;&gt;DATE(1900,1,0), TODAY()&gt;U4), INT(TODAY()-U4), "")</f>
        <v/>
      </c>
      <c r="W4" s="57"/>
    </row>
    <row r="5" spans="1:23" s="12" customFormat="1" ht="25.5" x14ac:dyDescent="0.2">
      <c r="A5" s="56">
        <v>4</v>
      </c>
      <c r="B5" s="57" t="s">
        <v>35</v>
      </c>
      <c r="C5" s="57" t="s">
        <v>154</v>
      </c>
      <c r="D5" s="57" t="s">
        <v>104</v>
      </c>
      <c r="E5" s="56" t="s">
        <v>20</v>
      </c>
      <c r="F5" s="56" t="str">
        <f>MID(B5,25,3)</f>
        <v>DWG</v>
      </c>
      <c r="G5" s="56" t="s">
        <v>105</v>
      </c>
      <c r="H5" s="61" t="s">
        <v>106</v>
      </c>
      <c r="I5" s="58">
        <v>45928</v>
      </c>
      <c r="J5" s="59" t="str">
        <f t="shared" ca="1" si="2"/>
        <v/>
      </c>
      <c r="K5" s="58" t="str">
        <f t="shared" si="1"/>
        <v>3944-VD-0171-DYP-RE-400-DWG-0021Y</v>
      </c>
      <c r="L5" s="56" t="str">
        <f ca="1">IFERROR(INDIRECT("DB!"&amp;ADDRESS(MATCH(K5,DB!H:H,0),10)),"Not Issued")</f>
        <v>05</v>
      </c>
      <c r="M5" s="56" t="str" cm="1">
        <f t="array" aca="1" ref="M5" ca="1">IFERROR(INDIRECT("DB!"&amp;ADDRESS(MATCH(K5,DB!H:H,0),13)),"Not Issued")</f>
        <v>IFA</v>
      </c>
      <c r="N5" s="57" t="str">
        <f ca="1">IFERROR(INDIRECT("DB!"&amp;ADDRESS(MATCH(K5,DB!H:H,0),14)),"Not Issued")</f>
        <v>AIR-TR0080</v>
      </c>
      <c r="O5" s="58">
        <f ca="1">IFERROR(INDIRECT("DB!"&amp;ADDRESS(MATCH(K5,DB!H:H,0),15)),"Not Issued")</f>
        <v>46108</v>
      </c>
      <c r="P5" s="57">
        <f ca="1">IFERROR(INDIRECT("DB!"&amp;ADDRESS(MATCH(K5,DB!H:H,0),18)),"Not Replied")</f>
        <v>0</v>
      </c>
      <c r="Q5" s="58">
        <f ca="1">IFERROR(INDIRECT("DB!"&amp;ADDRESS(MATCH(K5,DB!H:H,0),19)),"Not Replied")</f>
        <v>0</v>
      </c>
      <c r="R5" s="56">
        <f ca="1">IFERROR(INDIRECT("DB!"&amp;ADDRESS(MATCH(K5,DB!H:H,0),20)),"Not Issued")</f>
        <v>0</v>
      </c>
      <c r="S5" s="58">
        <f ca="1">IFERROR(INDIRECT("DB!"&amp;ADDRESS(MATCH(K5,DB!H:H,0),16)),"Not Issued")</f>
        <v>46127</v>
      </c>
      <c r="T5" s="59" t="str">
        <f t="shared" ref="T5" ca="1" si="4">IF(AND(ISNUMBER(S5), ISNUMBER(Q5)), IF(Q5&lt;=S5, "No Delay", INT(Q5-S5)), "")</f>
        <v>No Delay</v>
      </c>
      <c r="U5" s="60">
        <f ca="1">IFERROR(INDIRECT("DB!"&amp;ADDRESS(MATCH(K5,DB!H:H,0),22)),"")</f>
        <v>0</v>
      </c>
      <c r="V5" s="59" t="str">
        <f t="shared" ca="1" si="3"/>
        <v/>
      </c>
      <c r="W5" s="57"/>
    </row>
    <row r="6" spans="1:23" s="12" customFormat="1" ht="25.5" x14ac:dyDescent="0.2">
      <c r="A6" s="56">
        <v>5</v>
      </c>
      <c r="B6" s="57" t="s">
        <v>36</v>
      </c>
      <c r="C6" s="57" t="s">
        <v>157</v>
      </c>
      <c r="D6" s="57" t="s">
        <v>37</v>
      </c>
      <c r="E6" s="56" t="s">
        <v>20</v>
      </c>
      <c r="F6" s="56" t="str">
        <f t="shared" si="0"/>
        <v>DWG</v>
      </c>
      <c r="G6" s="56" t="s">
        <v>105</v>
      </c>
      <c r="H6" s="61" t="s">
        <v>106</v>
      </c>
      <c r="I6" s="58">
        <v>45940</v>
      </c>
      <c r="J6" s="59" t="str">
        <f t="shared" ca="1" si="2"/>
        <v/>
      </c>
      <c r="K6" s="58" t="str">
        <f t="shared" si="1"/>
        <v>3944-VD-0171-DYP-RE-400-DWG-0022Y</v>
      </c>
      <c r="L6" s="56" t="str">
        <f ca="1">IFERROR(INDIRECT("DB!"&amp;ADDRESS(MATCH(K6,DB!H:H,0),10)),"Not Issued")</f>
        <v>04</v>
      </c>
      <c r="M6" s="56" t="str" cm="1">
        <f t="array" aca="1" ref="M6" ca="1">IFERROR(INDIRECT("DB!"&amp;ADDRESS(MATCH(K6,DB!H:H,0),13)),"Not Issued")</f>
        <v>IFA</v>
      </c>
      <c r="N6" s="57" t="str">
        <f ca="1">IFERROR(INDIRECT("DB!"&amp;ADDRESS(MATCH(K6,DB!H:H,0),14)),"Not Issued")</f>
        <v>AIR-TR0062</v>
      </c>
      <c r="O6" s="58">
        <f ca="1">IFERROR(INDIRECT("DB!"&amp;ADDRESS(MATCH(K6,DB!H:H,0),15)),"Not Issued")</f>
        <v>45993</v>
      </c>
      <c r="P6" s="57" t="str">
        <f ca="1">IFERROR(INDIRECT("DB!"&amp;ADDRESS(MATCH(K6,DB!H:H,0),18)),"Not Replied")</f>
        <v>DY-AIR-RT0050</v>
      </c>
      <c r="Q6" s="58">
        <f ca="1">IFERROR(INDIRECT("DB!"&amp;ADDRESS(MATCH(K6,DB!H:H,0),19)),"Not Replied")</f>
        <v>46015</v>
      </c>
      <c r="R6" s="56" t="str">
        <f ca="1">IFERROR(INDIRECT("DB!"&amp;ADDRESS(MATCH(K6,DB!H:H,0),20)),"Not Issued")</f>
        <v>AN</v>
      </c>
      <c r="S6" s="58">
        <f ca="1">IFERROR(INDIRECT("DB!"&amp;ADDRESS(MATCH(K6,DB!H:H,0),16)),"Not Issued")</f>
        <v>46003</v>
      </c>
      <c r="T6" s="59">
        <f t="shared" ref="T6:T40" ca="1" si="5">IF(AND(ISNUMBER(S6), ISNUMBER(Q6)), IF(Q6&lt;=S6, "No Delay", INT(Q6-S6)), "")</f>
        <v>12</v>
      </c>
      <c r="U6" s="60">
        <f ca="1">IFERROR(INDIRECT("DB!"&amp;ADDRESS(MATCH(K6,DB!H:H,0),22)),"")</f>
        <v>0</v>
      </c>
      <c r="V6" s="59" t="str">
        <f t="shared" ca="1" si="3"/>
        <v/>
      </c>
      <c r="W6" s="57"/>
    </row>
    <row r="7" spans="1:23" s="12" customFormat="1" ht="25.5" x14ac:dyDescent="0.2">
      <c r="A7" s="56">
        <v>6</v>
      </c>
      <c r="B7" s="57" t="s">
        <v>38</v>
      </c>
      <c r="C7" s="57" t="s">
        <v>161</v>
      </c>
      <c r="D7" s="57" t="s">
        <v>39</v>
      </c>
      <c r="E7" s="56" t="s">
        <v>20</v>
      </c>
      <c r="F7" s="56" t="str">
        <f t="shared" si="0"/>
        <v>DWG</v>
      </c>
      <c r="G7" s="56" t="s">
        <v>105</v>
      </c>
      <c r="H7" s="61" t="s">
        <v>106</v>
      </c>
      <c r="I7" s="58">
        <v>45940</v>
      </c>
      <c r="J7" s="59" t="str">
        <f t="shared" ca="1" si="2"/>
        <v/>
      </c>
      <c r="K7" s="58" t="str">
        <f t="shared" si="1"/>
        <v>3944-VD-0171-DYP-RE-400-DWG-0023Y</v>
      </c>
      <c r="L7" s="56" t="str">
        <f ca="1">IFERROR(INDIRECT("DB!"&amp;ADDRESS(MATCH(K7,DB!H:H,0),10)),"Not Issued")</f>
        <v>04</v>
      </c>
      <c r="M7" s="56" t="str" cm="1">
        <f t="array" aca="1" ref="M7" ca="1">IFERROR(INDIRECT("DB!"&amp;ADDRESS(MATCH(K7,DB!H:H,0),13)),"Not Issued")</f>
        <v>IFA</v>
      </c>
      <c r="N7" s="57" t="str">
        <f ca="1">IFERROR(INDIRECT("DB!"&amp;ADDRESS(MATCH(K7,DB!H:H,0),14)),"Not Issued")</f>
        <v>AIR-TR0062</v>
      </c>
      <c r="O7" s="58">
        <f ca="1">IFERROR(INDIRECT("DB!"&amp;ADDRESS(MATCH(K7,DB!H:H,0),15)),"Not Issued")</f>
        <v>45993</v>
      </c>
      <c r="P7" s="57" t="str">
        <f ca="1">IFERROR(INDIRECT("DB!"&amp;ADDRESS(MATCH(K7,DB!H:H,0),18)),"Not Replied")</f>
        <v>DY-AIR-RT0050</v>
      </c>
      <c r="Q7" s="58">
        <f ca="1">IFERROR(INDIRECT("DB!"&amp;ADDRESS(MATCH(K7,DB!H:H,0),19)),"Not Replied")</f>
        <v>46015</v>
      </c>
      <c r="R7" s="56" t="str">
        <f ca="1">IFERROR(INDIRECT("DB!"&amp;ADDRESS(MATCH(K7,DB!H:H,0),20)),"Not Issued")</f>
        <v>AN</v>
      </c>
      <c r="S7" s="58">
        <f ca="1">IFERROR(INDIRECT("DB!"&amp;ADDRESS(MATCH(K7,DB!H:H,0),16)),"Not Issued")</f>
        <v>46003</v>
      </c>
      <c r="T7" s="59">
        <f t="shared" ca="1" si="5"/>
        <v>12</v>
      </c>
      <c r="U7" s="60">
        <f ca="1">IFERROR(INDIRECT("DB!"&amp;ADDRESS(MATCH(K7,DB!H:H,0),22)),"")</f>
        <v>0</v>
      </c>
      <c r="V7" s="59" t="str">
        <f t="shared" ca="1" si="3"/>
        <v/>
      </c>
      <c r="W7" s="57"/>
    </row>
    <row r="8" spans="1:23" s="12" customFormat="1" ht="25.5" x14ac:dyDescent="0.2">
      <c r="A8" s="56">
        <v>7</v>
      </c>
      <c r="B8" s="57" t="s">
        <v>40</v>
      </c>
      <c r="C8" s="57" t="s">
        <v>164</v>
      </c>
      <c r="D8" s="57" t="s">
        <v>41</v>
      </c>
      <c r="E8" s="56" t="s">
        <v>20</v>
      </c>
      <c r="F8" s="56" t="str">
        <f t="shared" si="0"/>
        <v>DIA</v>
      </c>
      <c r="G8" s="56" t="s">
        <v>105</v>
      </c>
      <c r="H8" s="61" t="s">
        <v>106</v>
      </c>
      <c r="I8" s="58">
        <v>45940</v>
      </c>
      <c r="J8" s="59" t="str">
        <f t="shared" ca="1" si="2"/>
        <v/>
      </c>
      <c r="K8" s="58" t="str">
        <f t="shared" si="1"/>
        <v>3944-VD-0171-DYP-RE-400-DIA-0002Y</v>
      </c>
      <c r="L8" s="56" t="str">
        <f ca="1">IFERROR(INDIRECT("DB!"&amp;ADDRESS(MATCH(K8,DB!H:H,0),10)),"Not Issued")</f>
        <v>05</v>
      </c>
      <c r="M8" s="56" t="str" cm="1">
        <f t="array" aca="1" ref="M8" ca="1">IFERROR(INDIRECT("DB!"&amp;ADDRESS(MATCH(K8,DB!H:H,0),13)),"Not Issued")</f>
        <v>IFA</v>
      </c>
      <c r="N8" s="57" t="str">
        <f ca="1">IFERROR(INDIRECT("DB!"&amp;ADDRESS(MATCH(K8,DB!H:H,0),14)),"Not Issued")</f>
        <v>AIR-TR0069</v>
      </c>
      <c r="O8" s="58">
        <f ca="1">IFERROR(INDIRECT("DB!"&amp;ADDRESS(MATCH(K8,DB!H:H,0),15)),"Not Issued")</f>
        <v>46045</v>
      </c>
      <c r="P8" s="57" t="str">
        <f ca="1">IFERROR(INDIRECT("DB!"&amp;ADDRESS(MATCH(K8,DB!H:H,0),18)),"Not Replied")</f>
        <v>DY-AIR-RT0056</v>
      </c>
      <c r="Q8" s="58">
        <f ca="1">IFERROR(INDIRECT("DB!"&amp;ADDRESS(MATCH(K8,DB!H:H,0),19)),"Not Replied")</f>
        <v>46050</v>
      </c>
      <c r="R8" s="56" t="str">
        <f ca="1">IFERROR(INDIRECT("DB!"&amp;ADDRESS(MATCH(K8,DB!H:H,0),20)),"Not Issued")</f>
        <v>AP</v>
      </c>
      <c r="S8" s="58">
        <f ca="1">IFERROR(INDIRECT("DB!"&amp;ADDRESS(MATCH(K8,DB!H:H,0),16)),"Not Issued")</f>
        <v>46056</v>
      </c>
      <c r="T8" s="59" t="str">
        <f t="shared" ca="1" si="5"/>
        <v>No Delay</v>
      </c>
      <c r="U8" s="60">
        <f ca="1">IFERROR(INDIRECT("DB!"&amp;ADDRESS(MATCH(K8,DB!H:H,0),22)),"")</f>
        <v>0</v>
      </c>
      <c r="V8" s="59" t="str">
        <f t="shared" ca="1" si="3"/>
        <v/>
      </c>
      <c r="W8" s="57"/>
    </row>
    <row r="9" spans="1:23" s="12" customFormat="1" ht="25.5" x14ac:dyDescent="0.2">
      <c r="A9" s="56">
        <v>8</v>
      </c>
      <c r="B9" s="57" t="s">
        <v>42</v>
      </c>
      <c r="C9" s="57" t="s">
        <v>170</v>
      </c>
      <c r="D9" s="57" t="s">
        <v>43</v>
      </c>
      <c r="E9" s="56" t="s">
        <v>20</v>
      </c>
      <c r="F9" s="56" t="str">
        <f t="shared" si="0"/>
        <v>LST</v>
      </c>
      <c r="G9" s="56" t="s">
        <v>105</v>
      </c>
      <c r="H9" s="61" t="s">
        <v>106</v>
      </c>
      <c r="I9" s="58">
        <v>45959</v>
      </c>
      <c r="J9" s="59" t="str">
        <f t="shared" ca="1" si="2"/>
        <v/>
      </c>
      <c r="K9" s="58" t="str">
        <f t="shared" si="1"/>
        <v>3944-VD-0171-DYP-RE-400-LST-0080Y</v>
      </c>
      <c r="L9" s="56" t="str">
        <f ca="1">IFERROR(INDIRECT("DB!"&amp;ADDRESS(MATCH(K9,DB!H:H,0),10)),"Not Issued")</f>
        <v>07</v>
      </c>
      <c r="M9" s="56" t="str" cm="1">
        <f t="array" aca="1" ref="M9" ca="1">IFERROR(INDIRECT("DB!"&amp;ADDRESS(MATCH(K9,DB!H:H,0),13)),"Not Issued")</f>
        <v>IFA</v>
      </c>
      <c r="N9" s="57" t="str">
        <f ca="1">IFERROR(INDIRECT("DB!"&amp;ADDRESS(MATCH(K9,DB!H:H,0),14)),"Not Issued")</f>
        <v>AIR-TR0072</v>
      </c>
      <c r="O9" s="58">
        <f ca="1">IFERROR(INDIRECT("DB!"&amp;ADDRESS(MATCH(K9,DB!H:H,0),15)),"Not Issued")</f>
        <v>46057</v>
      </c>
      <c r="P9" s="57" t="str">
        <f ca="1">IFERROR(INDIRECT("DB!"&amp;ADDRESS(MATCH(K9,DB!H:H,0),18)),"Not Replied")</f>
        <v>DY-AIR-RT0057</v>
      </c>
      <c r="Q9" s="58">
        <f ca="1">IFERROR(INDIRECT("DB!"&amp;ADDRESS(MATCH(K9,DB!H:H,0),19)),"Not Replied")</f>
        <v>46059</v>
      </c>
      <c r="R9" s="56" t="str">
        <f ca="1">IFERROR(INDIRECT("DB!"&amp;ADDRESS(MATCH(K9,DB!H:H,0),20)),"Not Issued")</f>
        <v>AN</v>
      </c>
      <c r="S9" s="58">
        <f ca="1">IFERROR(INDIRECT("DB!"&amp;ADDRESS(MATCH(K9,DB!H:H,0),16)),"Not Issued")</f>
        <v>46067</v>
      </c>
      <c r="T9" s="59" t="str">
        <f t="shared" ca="1" si="5"/>
        <v>No Delay</v>
      </c>
      <c r="U9" s="60">
        <f ca="1">IFERROR(INDIRECT("DB!"&amp;ADDRESS(MATCH(K9,DB!H:H,0),22)),"")</f>
        <v>0</v>
      </c>
      <c r="V9" s="59" t="str">
        <f t="shared" ca="1" si="3"/>
        <v/>
      </c>
      <c r="W9" s="57"/>
    </row>
    <row r="10" spans="1:23" s="12" customFormat="1" ht="25.5" x14ac:dyDescent="0.2">
      <c r="A10" s="56">
        <v>9</v>
      </c>
      <c r="B10" s="57" t="s">
        <v>44</v>
      </c>
      <c r="C10" s="57" t="s">
        <v>181</v>
      </c>
      <c r="D10" s="57" t="s">
        <v>45</v>
      </c>
      <c r="E10" s="56" t="s">
        <v>20</v>
      </c>
      <c r="F10" s="56" t="str">
        <f t="shared" si="0"/>
        <v>DWG</v>
      </c>
      <c r="G10" s="56" t="s">
        <v>105</v>
      </c>
      <c r="H10" s="61" t="s">
        <v>106</v>
      </c>
      <c r="I10" s="58">
        <v>45959</v>
      </c>
      <c r="J10" s="59" t="str">
        <f t="shared" ca="1" si="2"/>
        <v/>
      </c>
      <c r="K10" s="58" t="str">
        <f t="shared" si="1"/>
        <v>3944-VD-0171-DYP-RE-400-DWG-0003Y</v>
      </c>
      <c r="L10" s="56" t="str">
        <f ca="1">IFERROR(INDIRECT("DB!"&amp;ADDRESS(MATCH(K10,DB!H:H,0),10)),"Not Issued")</f>
        <v>06</v>
      </c>
      <c r="M10" s="56" t="str" cm="1">
        <f t="array" aca="1" ref="M10" ca="1">IFERROR(INDIRECT("DB!"&amp;ADDRESS(MATCH(K10,DB!H:H,0),13)),"Not Issued")</f>
        <v>IFA</v>
      </c>
      <c r="N10" s="57" t="str">
        <f ca="1">IFERROR(INDIRECT("DB!"&amp;ADDRESS(MATCH(K10,DB!H:H,0),14)),"Not Issued")</f>
        <v>AIR-TR0087</v>
      </c>
      <c r="O10" s="58">
        <f ca="1">IFERROR(INDIRECT("DB!"&amp;ADDRESS(MATCH(K10,DB!H:H,0),15)),"Not Issued")</f>
        <v>46142</v>
      </c>
      <c r="P10" s="57">
        <f ca="1">IFERROR(INDIRECT("DB!"&amp;ADDRESS(MATCH(K10,DB!H:H,0),18)),"Not Replied")</f>
        <v>0</v>
      </c>
      <c r="Q10" s="58">
        <f ca="1">IFERROR(INDIRECT("DB!"&amp;ADDRESS(MATCH(K10,DB!H:H,0),19)),"Not Replied")</f>
        <v>0</v>
      </c>
      <c r="R10" s="56">
        <f ca="1">IFERROR(INDIRECT("DB!"&amp;ADDRESS(MATCH(K10,DB!H:H,0),20)),"Not Issued")</f>
        <v>0</v>
      </c>
      <c r="S10" s="58">
        <f ca="1">IFERROR(INDIRECT("DB!"&amp;ADDRESS(MATCH(K10,DB!H:H,0),16)),"Not Issued")</f>
        <v>46152</v>
      </c>
      <c r="T10" s="59" t="str">
        <f t="shared" ca="1" si="5"/>
        <v>No Delay</v>
      </c>
      <c r="U10" s="60">
        <f ca="1">IFERROR(INDIRECT("DB!"&amp;ADDRESS(MATCH(K10,DB!H:H,0),22)),"")</f>
        <v>0</v>
      </c>
      <c r="V10" s="59" t="str">
        <f t="shared" ca="1" si="3"/>
        <v/>
      </c>
      <c r="W10" s="57"/>
    </row>
    <row r="11" spans="1:23" s="12" customFormat="1" ht="25.5" x14ac:dyDescent="0.2">
      <c r="A11" s="56">
        <v>10</v>
      </c>
      <c r="B11" s="57" t="s">
        <v>46</v>
      </c>
      <c r="C11" s="57" t="s">
        <v>184</v>
      </c>
      <c r="D11" s="57" t="s">
        <v>47</v>
      </c>
      <c r="E11" s="56" t="s">
        <v>20</v>
      </c>
      <c r="F11" s="56" t="str">
        <f t="shared" si="0"/>
        <v>ITP</v>
      </c>
      <c r="G11" s="56" t="s">
        <v>105</v>
      </c>
      <c r="H11" s="61" t="s">
        <v>106</v>
      </c>
      <c r="I11" s="58">
        <v>45928</v>
      </c>
      <c r="J11" s="59" t="str">
        <f t="shared" ca="1" si="2"/>
        <v/>
      </c>
      <c r="K11" s="58" t="str">
        <f t="shared" si="1"/>
        <v>3944-VD-0171-DYP-RE-400-ITP-0120Y</v>
      </c>
      <c r="L11" s="56" t="str">
        <f ca="1">IFERROR(INDIRECT("DB!"&amp;ADDRESS(MATCH(K11,DB!H:H,0),10)),"Not Issued")</f>
        <v>02</v>
      </c>
      <c r="M11" s="56" t="str" cm="1">
        <f t="array" aca="1" ref="M11" ca="1">IFERROR(INDIRECT("DB!"&amp;ADDRESS(MATCH(K11,DB!H:H,0),13)),"Not Issued")</f>
        <v>IFA</v>
      </c>
      <c r="N11" s="57" t="str">
        <f ca="1">IFERROR(INDIRECT("DB!"&amp;ADDRESS(MATCH(K11,DB!H:H,0),14)),"Not Issued")</f>
        <v>AIR-TR0024</v>
      </c>
      <c r="O11" s="58">
        <f ca="1">IFERROR(INDIRECT("DB!"&amp;ADDRESS(MATCH(K11,DB!H:H,0),15)),"Not Issued")</f>
        <v>45804</v>
      </c>
      <c r="P11" s="57" t="str">
        <f ca="1">IFERROR(INDIRECT("DB!"&amp;ADDRESS(MATCH(K11,DB!H:H,0),18)),"Not Replied")</f>
        <v>Not Exist</v>
      </c>
      <c r="Q11" s="58">
        <f ca="1">IFERROR(INDIRECT("DB!"&amp;ADDRESS(MATCH(K11,DB!H:H,0),19)),"Not Replied")</f>
        <v>45881</v>
      </c>
      <c r="R11" s="56" t="str">
        <f ca="1">IFERROR(INDIRECT("DB!"&amp;ADDRESS(MATCH(K11,DB!H:H,0),20)),"Not Issued")</f>
        <v>AP</v>
      </c>
      <c r="S11" s="58">
        <f ca="1">IFERROR(INDIRECT("DB!"&amp;ADDRESS(MATCH(K11,DB!H:H,0),16)),"Not Issued")</f>
        <v>45753</v>
      </c>
      <c r="T11" s="59">
        <f t="shared" ca="1" si="5"/>
        <v>128</v>
      </c>
      <c r="U11" s="60">
        <f ca="1">IFERROR(INDIRECT("DB!"&amp;ADDRESS(MATCH(K11,DB!H:H,0),22)),"")</f>
        <v>0</v>
      </c>
      <c r="V11" s="59" t="str">
        <f t="shared" ca="1" si="3"/>
        <v/>
      </c>
      <c r="W11" s="57"/>
    </row>
    <row r="12" spans="1:23" s="12" customFormat="1" ht="25.5" x14ac:dyDescent="0.2">
      <c r="A12" s="56">
        <v>11</v>
      </c>
      <c r="B12" s="57" t="s">
        <v>48</v>
      </c>
      <c r="C12" s="57" t="s">
        <v>185</v>
      </c>
      <c r="D12" s="57" t="s">
        <v>49</v>
      </c>
      <c r="E12" s="56" t="s">
        <v>20</v>
      </c>
      <c r="F12" s="56" t="str">
        <f t="shared" si="0"/>
        <v>LST</v>
      </c>
      <c r="G12" s="56" t="s">
        <v>105</v>
      </c>
      <c r="H12" s="61" t="s">
        <v>106</v>
      </c>
      <c r="I12" s="58">
        <v>45928</v>
      </c>
      <c r="J12" s="59" t="str">
        <f t="shared" ca="1" si="2"/>
        <v/>
      </c>
      <c r="K12" s="58" t="str">
        <f t="shared" si="1"/>
        <v>3944-VD-0171-DYP-RE-400-LST-0011Y</v>
      </c>
      <c r="L12" s="56" t="str">
        <f ca="1">IFERROR(INDIRECT("DB!"&amp;ADDRESS(MATCH(K12,DB!H:H,0),10)),"Not Issued")</f>
        <v>04</v>
      </c>
      <c r="M12" s="56" t="str" cm="1">
        <f t="array" aca="1" ref="M12" ca="1">IFERROR(INDIRECT("DB!"&amp;ADDRESS(MATCH(K12,DB!H:H,0),13)),"Not Issued")</f>
        <v>IFA</v>
      </c>
      <c r="N12" s="57" t="str">
        <f ca="1">IFERROR(INDIRECT("DB!"&amp;ADDRESS(MATCH(K12,DB!H:H,0),14)),"Not Issued")</f>
        <v>AIR-TR0054</v>
      </c>
      <c r="O12" s="58">
        <f ca="1">IFERROR(INDIRECT("DB!"&amp;ADDRESS(MATCH(K12,DB!H:H,0),15)),"Not Issued")</f>
        <v>45937</v>
      </c>
      <c r="P12" s="57" t="str">
        <f ca="1">IFERROR(INDIRECT("DB!"&amp;ADDRESS(MATCH(K12,DB!H:H,0),18)),"Not Replied")</f>
        <v>DY-AIR-RT0048</v>
      </c>
      <c r="Q12" s="58">
        <f ca="1">IFERROR(INDIRECT("DB!"&amp;ADDRESS(MATCH(K12,DB!H:H,0),19)),"Not Replied")</f>
        <v>46006</v>
      </c>
      <c r="R12" s="56" t="str">
        <f ca="1">IFERROR(INDIRECT("DB!"&amp;ADDRESS(MATCH(K12,DB!H:H,0),20)),"Not Issued")</f>
        <v>AP</v>
      </c>
      <c r="S12" s="58">
        <f ca="1">IFERROR(INDIRECT("DB!"&amp;ADDRESS(MATCH(K12,DB!H:H,0),16)),"Not Issued")</f>
        <v>45947</v>
      </c>
      <c r="T12" s="59">
        <f t="shared" ca="1" si="5"/>
        <v>59</v>
      </c>
      <c r="U12" s="60">
        <f ca="1">IFERROR(INDIRECT("DB!"&amp;ADDRESS(MATCH(K12,DB!H:H,0),22)),"")</f>
        <v>0</v>
      </c>
      <c r="V12" s="59" t="str">
        <f t="shared" ca="1" si="3"/>
        <v/>
      </c>
      <c r="W12" s="57"/>
    </row>
    <row r="13" spans="1:23" s="12" customFormat="1" ht="25.5" x14ac:dyDescent="0.2">
      <c r="A13" s="56">
        <v>12</v>
      </c>
      <c r="B13" s="57" t="s">
        <v>50</v>
      </c>
      <c r="C13" s="57" t="s">
        <v>190</v>
      </c>
      <c r="D13" s="57" t="s">
        <v>51</v>
      </c>
      <c r="E13" s="56" t="s">
        <v>20</v>
      </c>
      <c r="F13" s="56" t="str">
        <f t="shared" si="0"/>
        <v>DSH</v>
      </c>
      <c r="G13" s="56" t="s">
        <v>105</v>
      </c>
      <c r="H13" s="61" t="s">
        <v>106</v>
      </c>
      <c r="I13" s="58">
        <v>45928</v>
      </c>
      <c r="J13" s="59" t="str">
        <f t="shared" ca="1" si="2"/>
        <v/>
      </c>
      <c r="K13" s="58" t="str">
        <f t="shared" si="1"/>
        <v>3944-VD-0171-DYP-RE-400-DSH-0096Y</v>
      </c>
      <c r="L13" s="56" t="str">
        <f ca="1">IFERROR(INDIRECT("DB!"&amp;ADDRESS(MATCH(K13,DB!H:H,0),10)),"Not Issued")</f>
        <v>02</v>
      </c>
      <c r="M13" s="56" t="str" cm="1">
        <f t="array" aca="1" ref="M13" ca="1">IFERROR(INDIRECT("DB!"&amp;ADDRESS(MATCH(K13,DB!H:H,0),13)),"Not Issued")</f>
        <v>IFA</v>
      </c>
      <c r="N13" s="57" t="str">
        <f ca="1">IFERROR(INDIRECT("DB!"&amp;ADDRESS(MATCH(K13,DB!H:H,0),14)),"Not Issued")</f>
        <v>AIR-TR0081</v>
      </c>
      <c r="O13" s="58">
        <f ca="1">IFERROR(INDIRECT("DB!"&amp;ADDRESS(MATCH(K13,DB!H:H,0),15)),"Not Issued")</f>
        <v>46121</v>
      </c>
      <c r="P13" s="57">
        <f ca="1">IFERROR(INDIRECT("DB!"&amp;ADDRESS(MATCH(K13,DB!H:H,0),18)),"Not Replied")</f>
        <v>0</v>
      </c>
      <c r="Q13" s="58">
        <f ca="1">IFERROR(INDIRECT("DB!"&amp;ADDRESS(MATCH(K13,DB!H:H,0),19)),"Not Replied")</f>
        <v>0</v>
      </c>
      <c r="R13" s="56">
        <f ca="1">IFERROR(INDIRECT("DB!"&amp;ADDRESS(MATCH(K13,DB!H:H,0),20)),"Not Issued")</f>
        <v>0</v>
      </c>
      <c r="S13" s="58">
        <f ca="1">IFERROR(INDIRECT("DB!"&amp;ADDRESS(MATCH(K13,DB!H:H,0),16)),"Not Issued")</f>
        <v>46132</v>
      </c>
      <c r="T13" s="59" t="str">
        <f t="shared" ca="1" si="5"/>
        <v>No Delay</v>
      </c>
      <c r="U13" s="60">
        <f ca="1">IFERROR(INDIRECT("DB!"&amp;ADDRESS(MATCH(K13,DB!H:H,0),22)),"")</f>
        <v>0</v>
      </c>
      <c r="V13" s="59" t="str">
        <f t="shared" ca="1" si="3"/>
        <v/>
      </c>
      <c r="W13" s="57"/>
    </row>
    <row r="14" spans="1:23" s="12" customFormat="1" ht="25.5" x14ac:dyDescent="0.2">
      <c r="A14" s="56">
        <v>13</v>
      </c>
      <c r="B14" s="57" t="s">
        <v>52</v>
      </c>
      <c r="C14" s="57" t="s">
        <v>191</v>
      </c>
      <c r="D14" s="57" t="s">
        <v>53</v>
      </c>
      <c r="E14" s="56" t="s">
        <v>20</v>
      </c>
      <c r="F14" s="56" t="str">
        <f t="shared" si="0"/>
        <v>LST</v>
      </c>
      <c r="G14" s="56" t="s">
        <v>105</v>
      </c>
      <c r="H14" s="61" t="s">
        <v>106</v>
      </c>
      <c r="I14" s="58">
        <v>45917</v>
      </c>
      <c r="J14" s="59" t="str">
        <f t="shared" ca="1" si="2"/>
        <v/>
      </c>
      <c r="K14" s="58" t="str">
        <f t="shared" si="1"/>
        <v>3944-VD-0171-DYP-RE-400-LST-0010Y</v>
      </c>
      <c r="L14" s="56" t="str">
        <f ca="1">IFERROR(INDIRECT("DB!"&amp;ADDRESS(MATCH(K14,DB!H:H,0),10)),"Not Issued")</f>
        <v>04</v>
      </c>
      <c r="M14" s="56" t="str" cm="1">
        <f t="array" aca="1" ref="M14" ca="1">IFERROR(INDIRECT("DB!"&amp;ADDRESS(MATCH(K14,DB!H:H,0),13)),"Not Issued")</f>
        <v>IFA</v>
      </c>
      <c r="N14" s="57" t="str">
        <f ca="1">IFERROR(INDIRECT("DB!"&amp;ADDRESS(MATCH(K14,DB!H:H,0),14)),"Not Issued")</f>
        <v>AIR-TR0071</v>
      </c>
      <c r="O14" s="58">
        <f ca="1">IFERROR(INDIRECT("DB!"&amp;ADDRESS(MATCH(K14,DB!H:H,0),15)),"Not Issued")</f>
        <v>46056</v>
      </c>
      <c r="P14" s="57">
        <f ca="1">IFERROR(INDIRECT("DB!"&amp;ADDRESS(MATCH(K14,DB!H:H,0),18)),"Not Replied")</f>
        <v>0</v>
      </c>
      <c r="Q14" s="58">
        <f ca="1">IFERROR(INDIRECT("DB!"&amp;ADDRESS(MATCH(K14,DB!H:H,0),19)),"Not Replied")</f>
        <v>0</v>
      </c>
      <c r="R14" s="56">
        <f ca="1">IFERROR(INDIRECT("DB!"&amp;ADDRESS(MATCH(K14,DB!H:H,0),20)),"Not Issued")</f>
        <v>0</v>
      </c>
      <c r="S14" s="58">
        <f ca="1">IFERROR(INDIRECT("DB!"&amp;ADDRESS(MATCH(K14,DB!H:H,0),16)),"Not Issued")</f>
        <v>46066</v>
      </c>
      <c r="T14" s="59" t="str">
        <f t="shared" ca="1" si="5"/>
        <v>No Delay</v>
      </c>
      <c r="U14" s="60">
        <f ca="1">IFERROR(INDIRECT("DB!"&amp;ADDRESS(MATCH(K14,DB!H:H,0),22)),"")</f>
        <v>0</v>
      </c>
      <c r="V14" s="59" t="str">
        <f t="shared" ca="1" si="3"/>
        <v/>
      </c>
      <c r="W14" s="57"/>
    </row>
    <row r="15" spans="1:23" s="12" customFormat="1" ht="25.5" x14ac:dyDescent="0.2">
      <c r="A15" s="56">
        <v>14</v>
      </c>
      <c r="B15" s="57" t="s">
        <v>54</v>
      </c>
      <c r="C15" s="57" t="s">
        <v>195</v>
      </c>
      <c r="D15" s="57" t="s">
        <v>196</v>
      </c>
      <c r="E15" s="56" t="s">
        <v>20</v>
      </c>
      <c r="F15" s="56" t="str">
        <f t="shared" si="0"/>
        <v>DSH</v>
      </c>
      <c r="G15" s="56" t="s">
        <v>105</v>
      </c>
      <c r="H15" s="61" t="s">
        <v>106</v>
      </c>
      <c r="I15" s="58">
        <v>45917</v>
      </c>
      <c r="J15" s="59" t="str">
        <f t="shared" ca="1" si="2"/>
        <v/>
      </c>
      <c r="K15" s="58" t="str">
        <f t="shared" si="1"/>
        <v>3944-VD-0171-DYP-RE-400-DSH-0019Y</v>
      </c>
      <c r="L15" s="56" t="str">
        <f ca="1">IFERROR(INDIRECT("DB!"&amp;ADDRESS(MATCH(K15,DB!H:H,0),10)),"Not Issued")</f>
        <v>05</v>
      </c>
      <c r="M15" s="56" t="str" cm="1">
        <f t="array" aca="1" ref="M15" ca="1">IFERROR(INDIRECT("DB!"&amp;ADDRESS(MATCH(K15,DB!H:H,0),13)),"Not Issued")</f>
        <v>IFA</v>
      </c>
      <c r="N15" s="57" t="str">
        <f ca="1">IFERROR(INDIRECT("DB!"&amp;ADDRESS(MATCH(K15,DB!H:H,0),14)),"Not Issued")</f>
        <v>AIR-TR0086</v>
      </c>
      <c r="O15" s="58">
        <f ca="1">IFERROR(INDIRECT("DB!"&amp;ADDRESS(MATCH(K15,DB!H:H,0),15)),"Not Issued")</f>
        <v>46141</v>
      </c>
      <c r="P15" s="57">
        <f ca="1">IFERROR(INDIRECT("DB!"&amp;ADDRESS(MATCH(K15,DB!H:H,0),18)),"Not Replied")</f>
        <v>0</v>
      </c>
      <c r="Q15" s="58">
        <f ca="1">IFERROR(INDIRECT("DB!"&amp;ADDRESS(MATCH(K15,DB!H:H,0),19)),"Not Replied")</f>
        <v>0</v>
      </c>
      <c r="R15" s="56">
        <f ca="1">IFERROR(INDIRECT("DB!"&amp;ADDRESS(MATCH(K15,DB!H:H,0),20)),"Not Issued")</f>
        <v>0</v>
      </c>
      <c r="S15" s="58">
        <f ca="1">IFERROR(INDIRECT("DB!"&amp;ADDRESS(MATCH(K15,DB!H:H,0),16)),"Not Issued")</f>
        <v>46152</v>
      </c>
      <c r="T15" s="59" t="str">
        <f t="shared" ca="1" si="5"/>
        <v>No Delay</v>
      </c>
      <c r="U15" s="60">
        <f ca="1">IFERROR(INDIRECT("DB!"&amp;ADDRESS(MATCH(K15,DB!H:H,0),22)),"")</f>
        <v>0</v>
      </c>
      <c r="V15" s="59" t="str">
        <f t="shared" ca="1" si="3"/>
        <v/>
      </c>
      <c r="W15" s="57"/>
    </row>
    <row r="16" spans="1:23" s="12" customFormat="1" ht="25.5" x14ac:dyDescent="0.2">
      <c r="A16" s="56">
        <v>15</v>
      </c>
      <c r="B16" s="57" t="s">
        <v>55</v>
      </c>
      <c r="C16" s="57" t="s">
        <v>201</v>
      </c>
      <c r="D16" s="57" t="s">
        <v>56</v>
      </c>
      <c r="E16" s="56" t="s">
        <v>20</v>
      </c>
      <c r="F16" s="56" t="str">
        <f t="shared" si="0"/>
        <v>DSH</v>
      </c>
      <c r="G16" s="56" t="s">
        <v>105</v>
      </c>
      <c r="H16" s="61" t="s">
        <v>106</v>
      </c>
      <c r="I16" s="58">
        <v>45917</v>
      </c>
      <c r="J16" s="59" t="str">
        <f t="shared" ca="1" si="2"/>
        <v/>
      </c>
      <c r="K16" s="58" t="str">
        <f t="shared" si="1"/>
        <v>3944-VD-0171-DYP-RE-400-DSH-0077Y</v>
      </c>
      <c r="L16" s="56" t="str">
        <f ca="1">IFERROR(INDIRECT("DB!"&amp;ADDRESS(MATCH(K16,DB!H:H,0),10)),"Not Issued")</f>
        <v>04</v>
      </c>
      <c r="M16" s="56" t="str" cm="1">
        <f t="array" aca="1" ref="M16" ca="1">IFERROR(INDIRECT("DB!"&amp;ADDRESS(MATCH(K16,DB!H:H,0),13)),"Not Issued")</f>
        <v>IFA</v>
      </c>
      <c r="N16" s="57" t="str">
        <f ca="1">IFERROR(INDIRECT("DB!"&amp;ADDRESS(MATCH(K16,DB!H:H,0),14)),"Not Issued")</f>
        <v>AIR-TR0083</v>
      </c>
      <c r="O16" s="58">
        <f ca="1">IFERROR(INDIRECT("DB!"&amp;ADDRESS(MATCH(K16,DB!H:H,0),15)),"Not Issued")</f>
        <v>46125</v>
      </c>
      <c r="P16" s="57">
        <f ca="1">IFERROR(INDIRECT("DB!"&amp;ADDRESS(MATCH(K16,DB!H:H,0),18)),"Not Replied")</f>
        <v>0</v>
      </c>
      <c r="Q16" s="58">
        <f ca="1">IFERROR(INDIRECT("DB!"&amp;ADDRESS(MATCH(K16,DB!H:H,0),19)),"Not Replied")</f>
        <v>0</v>
      </c>
      <c r="R16" s="56">
        <f ca="1">IFERROR(INDIRECT("DB!"&amp;ADDRESS(MATCH(K16,DB!H:H,0),20)),"Not Issued")</f>
        <v>0</v>
      </c>
      <c r="S16" s="58">
        <f ca="1">IFERROR(INDIRECT("DB!"&amp;ADDRESS(MATCH(K16,DB!H:H,0),16)),"Not Issued")</f>
        <v>46135</v>
      </c>
      <c r="T16" s="59" t="str">
        <f t="shared" ca="1" si="5"/>
        <v>No Delay</v>
      </c>
      <c r="U16" s="60">
        <f ca="1">IFERROR(INDIRECT("DB!"&amp;ADDRESS(MATCH(K16,DB!H:H,0),22)),"")</f>
        <v>0</v>
      </c>
      <c r="V16" s="59" t="str">
        <f t="shared" ca="1" si="3"/>
        <v/>
      </c>
      <c r="W16" s="57"/>
    </row>
    <row r="17" spans="1:23" s="12" customFormat="1" ht="25.5" x14ac:dyDescent="0.2">
      <c r="A17" s="56">
        <v>16</v>
      </c>
      <c r="B17" s="57" t="s">
        <v>57</v>
      </c>
      <c r="C17" s="57" t="s">
        <v>280</v>
      </c>
      <c r="D17" s="57" t="s">
        <v>58</v>
      </c>
      <c r="E17" s="56" t="s">
        <v>20</v>
      </c>
      <c r="F17" s="56" t="str">
        <f t="shared" si="0"/>
        <v>DSH</v>
      </c>
      <c r="G17" s="56" t="s">
        <v>105</v>
      </c>
      <c r="H17" s="61" t="s">
        <v>106</v>
      </c>
      <c r="I17" s="58">
        <v>45971</v>
      </c>
      <c r="J17" s="59" t="str">
        <f t="shared" ca="1" si="2"/>
        <v/>
      </c>
      <c r="K17" s="58" t="str">
        <f t="shared" si="1"/>
        <v>3944-VD-0171-DYP-RE-400-DSH-0006Y</v>
      </c>
      <c r="L17" s="56" t="str">
        <f ca="1">IFERROR(INDIRECT("DB!"&amp;ADDRESS(MATCH(K17,DB!H:H,0),10)),"Not Issued")</f>
        <v>01</v>
      </c>
      <c r="M17" s="56" t="str" cm="1">
        <f t="array" aca="1" ref="M17" ca="1">IFERROR(INDIRECT("DB!"&amp;ADDRESS(MATCH(K17,DB!H:H,0),13)),"Not Issued")</f>
        <v>IFA</v>
      </c>
      <c r="N17" s="57" t="str">
        <f ca="1">IFERROR(INDIRECT("DB!"&amp;ADDRESS(MATCH(K17,DB!H:H,0),14)),"Not Issued")</f>
        <v>AIR-TR0084</v>
      </c>
      <c r="O17" s="58">
        <f ca="1">IFERROR(INDIRECT("DB!"&amp;ADDRESS(MATCH(K17,DB!H:H,0),15)),"Not Issued")</f>
        <v>46135</v>
      </c>
      <c r="P17" s="57">
        <f ca="1">IFERROR(INDIRECT("DB!"&amp;ADDRESS(MATCH(K17,DB!H:H,0),18)),"Not Replied")</f>
        <v>0</v>
      </c>
      <c r="Q17" s="58">
        <f ca="1">IFERROR(INDIRECT("DB!"&amp;ADDRESS(MATCH(K17,DB!H:H,0),19)),"Not Replied")</f>
        <v>0</v>
      </c>
      <c r="R17" s="56">
        <f ca="1">IFERROR(INDIRECT("DB!"&amp;ADDRESS(MATCH(K17,DB!H:H,0),20)),"Not Issued")</f>
        <v>0</v>
      </c>
      <c r="S17" s="58">
        <f ca="1">IFERROR(INDIRECT("DB!"&amp;ADDRESS(MATCH(K17,DB!H:H,0),16)),"Not Issued")</f>
        <v>46147</v>
      </c>
      <c r="T17" s="59" t="str">
        <f t="shared" ca="1" si="5"/>
        <v>No Delay</v>
      </c>
      <c r="U17" s="60">
        <f ca="1">IFERROR(INDIRECT("DB!"&amp;ADDRESS(MATCH(K17,DB!H:H,0),22)),"")</f>
        <v>0</v>
      </c>
      <c r="V17" s="59" t="str">
        <f t="shared" ca="1" si="3"/>
        <v/>
      </c>
      <c r="W17" s="57"/>
    </row>
    <row r="18" spans="1:23" s="12" customFormat="1" ht="25.5" x14ac:dyDescent="0.2">
      <c r="A18" s="56">
        <v>17</v>
      </c>
      <c r="B18" s="57" t="s">
        <v>59</v>
      </c>
      <c r="C18" s="57" t="s">
        <v>206</v>
      </c>
      <c r="D18" s="57" t="s">
        <v>60</v>
      </c>
      <c r="E18" s="56" t="s">
        <v>209</v>
      </c>
      <c r="F18" s="56" t="str">
        <f t="shared" si="0"/>
        <v>CAL</v>
      </c>
      <c r="G18" s="56" t="s">
        <v>105</v>
      </c>
      <c r="H18" s="61" t="s">
        <v>106</v>
      </c>
      <c r="I18" s="58">
        <v>45917</v>
      </c>
      <c r="J18" s="59" t="str">
        <f t="shared" ca="1" si="2"/>
        <v/>
      </c>
      <c r="K18" s="58" t="str">
        <f t="shared" si="1"/>
        <v>3944-VD-0171-DYP-RE-400-CAL-0007Y</v>
      </c>
      <c r="L18" s="56" t="str">
        <f ca="1">IFERROR(INDIRECT("DB!"&amp;ADDRESS(MATCH(K18,DB!H:H,0),10)),"Not Issued")</f>
        <v>01</v>
      </c>
      <c r="M18" s="56" t="str" cm="1">
        <f t="array" aca="1" ref="M18" ca="1">IFERROR(INDIRECT("DB!"&amp;ADDRESS(MATCH(K18,DB!H:H,0),13)),"Not Issued")</f>
        <v>IFI</v>
      </c>
      <c r="N18" s="57" t="str">
        <f ca="1">IFERROR(INDIRECT("DB!"&amp;ADDRESS(MATCH(K18,DB!H:H,0),14)),"Not Issued")</f>
        <v>AIR-TR0085</v>
      </c>
      <c r="O18" s="58">
        <f ca="1">IFERROR(INDIRECT("DB!"&amp;ADDRESS(MATCH(K18,DB!H:H,0),15)),"Not Issued")</f>
        <v>46136</v>
      </c>
      <c r="P18" s="57">
        <f ca="1">IFERROR(INDIRECT("DB!"&amp;ADDRESS(MATCH(K18,DB!H:H,0),18)),"Not Replied")</f>
        <v>0</v>
      </c>
      <c r="Q18" s="58">
        <f ca="1">IFERROR(INDIRECT("DB!"&amp;ADDRESS(MATCH(K18,DB!H:H,0),19)),"Not Replied")</f>
        <v>0</v>
      </c>
      <c r="R18" s="56">
        <f ca="1">IFERROR(INDIRECT("DB!"&amp;ADDRESS(MATCH(K18,DB!H:H,0),20)),"Not Issued")</f>
        <v>0</v>
      </c>
      <c r="S18" s="58">
        <f ca="1">IFERROR(INDIRECT("DB!"&amp;ADDRESS(MATCH(K18,DB!H:H,0),16)),"Not Issued")</f>
        <v>46147</v>
      </c>
      <c r="T18" s="59" t="str">
        <f t="shared" ca="1" si="5"/>
        <v>No Delay</v>
      </c>
      <c r="U18" s="60">
        <f ca="1">IFERROR(INDIRECT("DB!"&amp;ADDRESS(MATCH(K18,DB!H:H,0),22)),"")</f>
        <v>0</v>
      </c>
      <c r="V18" s="59" t="str">
        <f t="shared" ca="1" si="3"/>
        <v/>
      </c>
      <c r="W18" s="57"/>
    </row>
    <row r="19" spans="1:23" s="12" customFormat="1" ht="25.5" x14ac:dyDescent="0.2">
      <c r="A19" s="56">
        <v>18</v>
      </c>
      <c r="B19" s="57" t="s">
        <v>61</v>
      </c>
      <c r="C19" s="57"/>
      <c r="D19" s="57" t="s">
        <v>62</v>
      </c>
      <c r="E19" s="56" t="s">
        <v>209</v>
      </c>
      <c r="F19" s="56" t="str">
        <f t="shared" si="0"/>
        <v>CAL</v>
      </c>
      <c r="G19" s="56" t="s">
        <v>105</v>
      </c>
      <c r="H19" s="61" t="s">
        <v>106</v>
      </c>
      <c r="I19" s="58">
        <v>45917</v>
      </c>
      <c r="J19" s="59">
        <f t="shared" ca="1" si="2"/>
        <v>227</v>
      </c>
      <c r="K19" s="58" t="str">
        <f t="shared" si="1"/>
        <v>3944-VD-0171-DYP-RE-400-CAL-0008Y</v>
      </c>
      <c r="L19" s="56" t="str">
        <f ca="1">IFERROR(INDIRECT("DB!"&amp;ADDRESS(MATCH(K19,DB!H:H,0),10)),"Not Issued")</f>
        <v>Not Issued</v>
      </c>
      <c r="M19" s="56" t="str" cm="1">
        <f t="array" aca="1" ref="M19" ca="1">IFERROR(INDIRECT("DB!"&amp;ADDRESS(MATCH(K19,DB!H:H,0),13)),"Not Issued")</f>
        <v>Not Issued</v>
      </c>
      <c r="N19" s="57" t="str">
        <f ca="1">IFERROR(INDIRECT("DB!"&amp;ADDRESS(MATCH(K19,DB!H:H,0),14)),"Not Issued")</f>
        <v>Not Issued</v>
      </c>
      <c r="O19" s="58" t="str">
        <f ca="1">IFERROR(INDIRECT("DB!"&amp;ADDRESS(MATCH(K19,DB!H:H,0),15)),"Not Issued")</f>
        <v>Not Issued</v>
      </c>
      <c r="P19" s="57" t="str">
        <f ca="1">IFERROR(INDIRECT("DB!"&amp;ADDRESS(MATCH(K19,DB!H:H,0),18)),"Not Replied")</f>
        <v>Not Replied</v>
      </c>
      <c r="Q19" s="58" t="str">
        <f ca="1">IFERROR(INDIRECT("DB!"&amp;ADDRESS(MATCH(K19,DB!H:H,0),19)),"Not Replied")</f>
        <v>Not Replied</v>
      </c>
      <c r="R19" s="56" t="str">
        <f ca="1">IFERROR(INDIRECT("DB!"&amp;ADDRESS(MATCH(K19,DB!H:H,0),20)),"Not Issued")</f>
        <v>Not Issued</v>
      </c>
      <c r="S19" s="58" t="str">
        <f ca="1">IFERROR(INDIRECT("DB!"&amp;ADDRESS(MATCH(K19,DB!H:H,0),16)),"Not Issued")</f>
        <v>Not Issued</v>
      </c>
      <c r="T19" s="59" t="str">
        <f t="shared" ca="1" si="5"/>
        <v/>
      </c>
      <c r="U19" s="60" t="str">
        <f ca="1">IFERROR(INDIRECT("DB!"&amp;ADDRESS(MATCH(K19,DB!H:H,0),22)),"")</f>
        <v/>
      </c>
      <c r="V19" s="59" t="str">
        <f t="shared" ca="1" si="3"/>
        <v/>
      </c>
      <c r="W19" s="57"/>
    </row>
    <row r="20" spans="1:23" s="12" customFormat="1" ht="25.5" x14ac:dyDescent="0.2">
      <c r="A20" s="56">
        <v>19</v>
      </c>
      <c r="B20" s="57" t="s">
        <v>63</v>
      </c>
      <c r="C20" s="57" t="s">
        <v>212</v>
      </c>
      <c r="D20" s="57" t="s">
        <v>64</v>
      </c>
      <c r="E20" s="56" t="s">
        <v>20</v>
      </c>
      <c r="F20" s="56" t="str">
        <f t="shared" si="0"/>
        <v>PRC</v>
      </c>
      <c r="G20" s="56" t="s">
        <v>105</v>
      </c>
      <c r="H20" s="61" t="s">
        <v>106</v>
      </c>
      <c r="I20" s="58">
        <v>45917</v>
      </c>
      <c r="J20" s="59" t="str">
        <f t="shared" ca="1" si="2"/>
        <v/>
      </c>
      <c r="K20" s="58" t="str">
        <f t="shared" si="1"/>
        <v>3944-VD-0171-DYP-RE-400-PRC-0009Y</v>
      </c>
      <c r="L20" s="56" t="str">
        <f ca="1">IFERROR(INDIRECT("DB!"&amp;ADDRESS(MATCH(K20,DB!H:H,0),10)),"Not Issued")</f>
        <v>02</v>
      </c>
      <c r="M20" s="56" t="str" cm="1">
        <f t="array" aca="1" ref="M20" ca="1">IFERROR(INDIRECT("DB!"&amp;ADDRESS(MATCH(K20,DB!H:H,0),13)),"Not Issued")</f>
        <v>IFA</v>
      </c>
      <c r="N20" s="57" t="str">
        <f ca="1">IFERROR(INDIRECT("DB!"&amp;ADDRESS(MATCH(K20,DB!H:H,0),14)),"Not Issued")</f>
        <v>AIR-TR0057</v>
      </c>
      <c r="O20" s="58">
        <f ca="1">IFERROR(INDIRECT("DB!"&amp;ADDRESS(MATCH(K20,DB!H:H,0),15)),"Not Issued")</f>
        <v>45982</v>
      </c>
      <c r="P20" s="57">
        <f ca="1">IFERROR(INDIRECT("DB!"&amp;ADDRESS(MATCH(K20,DB!H:H,0),18)),"Not Replied")</f>
        <v>0</v>
      </c>
      <c r="Q20" s="58">
        <f ca="1">IFERROR(INDIRECT("DB!"&amp;ADDRESS(MATCH(K20,DB!H:H,0),19)),"Not Replied")</f>
        <v>0</v>
      </c>
      <c r="R20" s="56">
        <f ca="1">IFERROR(INDIRECT("DB!"&amp;ADDRESS(MATCH(K20,DB!H:H,0),20)),"Not Issued")</f>
        <v>0</v>
      </c>
      <c r="S20" s="58">
        <f ca="1">IFERROR(INDIRECT("DB!"&amp;ADDRESS(MATCH(K20,DB!H:H,0),16)),"Not Issued")</f>
        <v>45991</v>
      </c>
      <c r="T20" s="59" t="str">
        <f ca="1">IF(AND(ISNUMBER(S20), ISNUMBER(Q20)), IF(Q20&lt;=S20, "No Delay", INT(Q20-S20)), "")</f>
        <v>No Delay</v>
      </c>
      <c r="U20" s="60">
        <f ca="1">IFERROR(INDIRECT("DB!"&amp;ADDRESS(MATCH(K20,DB!H:H,0),22)),"")</f>
        <v>0</v>
      </c>
      <c r="V20" s="59" t="str">
        <f t="shared" ca="1" si="3"/>
        <v/>
      </c>
      <c r="W20" s="57"/>
    </row>
    <row r="21" spans="1:23" s="12" customFormat="1" ht="25.5" x14ac:dyDescent="0.2">
      <c r="A21" s="56">
        <v>20</v>
      </c>
      <c r="B21" s="57" t="s">
        <v>65</v>
      </c>
      <c r="C21" s="57" t="s">
        <v>214</v>
      </c>
      <c r="D21" s="57" t="s">
        <v>66</v>
      </c>
      <c r="E21" s="56" t="s">
        <v>20</v>
      </c>
      <c r="F21" s="56" t="str">
        <f t="shared" si="0"/>
        <v>PRC</v>
      </c>
      <c r="G21" s="56" t="s">
        <v>105</v>
      </c>
      <c r="H21" s="61" t="s">
        <v>106</v>
      </c>
      <c r="I21" s="58">
        <v>45966</v>
      </c>
      <c r="J21" s="59" t="str">
        <f t="shared" ca="1" si="2"/>
        <v/>
      </c>
      <c r="K21" s="58" t="str">
        <f t="shared" si="1"/>
        <v>3944-VD-0171-DYP-RE-400-PRC-0012Y</v>
      </c>
      <c r="L21" s="56" t="str">
        <f ca="1">IFERROR(INDIRECT("DB!"&amp;ADDRESS(MATCH(K21,DB!H:H,0),10)),"Not Issued")</f>
        <v>01</v>
      </c>
      <c r="M21" s="56" t="str" cm="1">
        <f t="array" aca="1" ref="M21" ca="1">IFERROR(INDIRECT("DB!"&amp;ADDRESS(MATCH(K21,DB!H:H,0),13)),"Not Issued")</f>
        <v>IFA</v>
      </c>
      <c r="N21" s="57" t="str">
        <f ca="1">IFERROR(INDIRECT("DB!"&amp;ADDRESS(MATCH(K21,DB!H:H,0),14)),"Not Issued")</f>
        <v>AIR-TR0057</v>
      </c>
      <c r="O21" s="58">
        <f ca="1">IFERROR(INDIRECT("DB!"&amp;ADDRESS(MATCH(K21,DB!H:H,0),15)),"Not Issued")</f>
        <v>45982</v>
      </c>
      <c r="P21" s="57">
        <f ca="1">IFERROR(INDIRECT("DB!"&amp;ADDRESS(MATCH(K21,DB!H:H,0),18)),"Not Replied")</f>
        <v>0</v>
      </c>
      <c r="Q21" s="58">
        <f ca="1">IFERROR(INDIRECT("DB!"&amp;ADDRESS(MATCH(K21,DB!H:H,0),19)),"Not Replied")</f>
        <v>0</v>
      </c>
      <c r="R21" s="56">
        <f ca="1">IFERROR(INDIRECT("DB!"&amp;ADDRESS(MATCH(K21,DB!H:H,0),20)),"Not Issued")</f>
        <v>0</v>
      </c>
      <c r="S21" s="58">
        <f ca="1">IFERROR(INDIRECT("DB!"&amp;ADDRESS(MATCH(K21,DB!H:H,0),16)),"Not Issued")</f>
        <v>45991</v>
      </c>
      <c r="T21" s="59" t="str">
        <f t="shared" ca="1" si="5"/>
        <v>No Delay</v>
      </c>
      <c r="U21" s="60">
        <f ca="1">IFERROR(INDIRECT("DB!"&amp;ADDRESS(MATCH(K21,DB!H:H,0),22)),"")</f>
        <v>0</v>
      </c>
      <c r="V21" s="59" t="str">
        <f t="shared" ca="1" si="3"/>
        <v/>
      </c>
      <c r="W21" s="57"/>
    </row>
    <row r="22" spans="1:23" s="12" customFormat="1" ht="25.5" x14ac:dyDescent="0.2">
      <c r="A22" s="56">
        <v>21</v>
      </c>
      <c r="B22" s="57" t="s">
        <v>67</v>
      </c>
      <c r="C22" s="57" t="s">
        <v>217</v>
      </c>
      <c r="D22" s="57" t="s">
        <v>68</v>
      </c>
      <c r="E22" s="56" t="s">
        <v>20</v>
      </c>
      <c r="F22" s="56" t="str">
        <f t="shared" si="0"/>
        <v>DWG</v>
      </c>
      <c r="G22" s="56" t="s">
        <v>105</v>
      </c>
      <c r="H22" s="61" t="s">
        <v>106</v>
      </c>
      <c r="I22" s="58">
        <v>45966</v>
      </c>
      <c r="J22" s="59" t="str">
        <f t="shared" ca="1" si="2"/>
        <v/>
      </c>
      <c r="K22" s="58" t="str">
        <f t="shared" si="1"/>
        <v>3944-VD-0171-DYP-RE-400-DWG-0013Y</v>
      </c>
      <c r="L22" s="56" t="str">
        <f ca="1">IFERROR(INDIRECT("DB!"&amp;ADDRESS(MATCH(K22,DB!H:H,0),10)),"Not Issued")</f>
        <v>03</v>
      </c>
      <c r="M22" s="56" t="str" cm="1">
        <f t="array" aca="1" ref="M22" ca="1">IFERROR(INDIRECT("DB!"&amp;ADDRESS(MATCH(K22,DB!H:H,0),13)),"Not Issued")</f>
        <v>IFA</v>
      </c>
      <c r="N22" s="57" t="str">
        <f ca="1">IFERROR(INDIRECT("DB!"&amp;ADDRESS(MATCH(K22,DB!H:H,0),14)),"Not Issued")</f>
        <v>AIR-TR0086</v>
      </c>
      <c r="O22" s="58">
        <f ca="1">IFERROR(INDIRECT("DB!"&amp;ADDRESS(MATCH(K22,DB!H:H,0),15)),"Not Issued")</f>
        <v>46141</v>
      </c>
      <c r="P22" s="57">
        <f ca="1">IFERROR(INDIRECT("DB!"&amp;ADDRESS(MATCH(K22,DB!H:H,0),18)),"Not Replied")</f>
        <v>0</v>
      </c>
      <c r="Q22" s="58">
        <f ca="1">IFERROR(INDIRECT("DB!"&amp;ADDRESS(MATCH(K22,DB!H:H,0),19)),"Not Replied")</f>
        <v>0</v>
      </c>
      <c r="R22" s="56">
        <f ca="1">IFERROR(INDIRECT("DB!"&amp;ADDRESS(MATCH(K22,DB!H:H,0),20)),"Not Issued")</f>
        <v>0</v>
      </c>
      <c r="S22" s="58">
        <f ca="1">IFERROR(INDIRECT("DB!"&amp;ADDRESS(MATCH(K22,DB!H:H,0),16)),"Not Issued")</f>
        <v>46152</v>
      </c>
      <c r="T22" s="59" t="str">
        <f t="shared" ca="1" si="5"/>
        <v>No Delay</v>
      </c>
      <c r="U22" s="60">
        <f ca="1">IFERROR(INDIRECT("DB!"&amp;ADDRESS(MATCH(K22,DB!H:H,0),22)),"")</f>
        <v>0</v>
      </c>
      <c r="V22" s="59" t="str">
        <f t="shared" ca="1" si="3"/>
        <v/>
      </c>
      <c r="W22" s="57"/>
    </row>
    <row r="23" spans="1:23" s="12" customFormat="1" ht="25.5" x14ac:dyDescent="0.2">
      <c r="A23" s="56">
        <v>22</v>
      </c>
      <c r="B23" s="57" t="s">
        <v>69</v>
      </c>
      <c r="C23" s="57" t="s">
        <v>219</v>
      </c>
      <c r="D23" s="57" t="s">
        <v>70</v>
      </c>
      <c r="E23" s="56" t="s">
        <v>20</v>
      </c>
      <c r="F23" s="56" t="str">
        <f t="shared" si="0"/>
        <v>PRC</v>
      </c>
      <c r="G23" s="56" t="s">
        <v>105</v>
      </c>
      <c r="H23" s="61" t="s">
        <v>106</v>
      </c>
      <c r="I23" s="58">
        <v>45960</v>
      </c>
      <c r="J23" s="59" t="str">
        <f t="shared" ca="1" si="2"/>
        <v/>
      </c>
      <c r="K23" s="58" t="str">
        <f t="shared" si="1"/>
        <v>3944-VD-0171-DYP-RE-400-PRC-0128Y</v>
      </c>
      <c r="L23" s="56" t="str">
        <f ca="1">IFERROR(INDIRECT("DB!"&amp;ADDRESS(MATCH(K23,DB!H:H,0),10)),"Not Issued")</f>
        <v>00</v>
      </c>
      <c r="M23" s="56" t="str" cm="1">
        <f t="array" aca="1" ref="M23" ca="1">IFERROR(INDIRECT("DB!"&amp;ADDRESS(MATCH(K23,DB!H:H,0),13)),"Not Issued")</f>
        <v>IFA</v>
      </c>
      <c r="N23" s="57" t="str">
        <f ca="1">IFERROR(INDIRECT("DB!"&amp;ADDRESS(MATCH(K23,DB!H:H,0),14)),"Not Issued")</f>
        <v>AIR-TR0004</v>
      </c>
      <c r="O23" s="58">
        <f ca="1">IFERROR(INDIRECT("DB!"&amp;ADDRESS(MATCH(K23,DB!H:H,0),15)),"Not Issued")</f>
        <v>45723</v>
      </c>
      <c r="P23" s="57" t="str">
        <f ca="1">IFERROR(INDIRECT("DB!"&amp;ADDRESS(MATCH(K23,DB!H:H,0),18)),"Not Replied")</f>
        <v>Not Exist</v>
      </c>
      <c r="Q23" s="58">
        <f ca="1">IFERROR(INDIRECT("DB!"&amp;ADDRESS(MATCH(K23,DB!H:H,0),19)),"Not Replied")</f>
        <v>45804</v>
      </c>
      <c r="R23" s="56" t="str">
        <f ca="1">IFERROR(INDIRECT("DB!"&amp;ADDRESS(MATCH(K23,DB!H:H,0),20)),"Not Issued")</f>
        <v>AP</v>
      </c>
      <c r="S23" s="58">
        <f ca="1">IFERROR(INDIRECT("DB!"&amp;ADDRESS(MATCH(K23,DB!H:H,0),16)),"Not Issued")</f>
        <v>45733</v>
      </c>
      <c r="T23" s="59">
        <f t="shared" ca="1" si="5"/>
        <v>71</v>
      </c>
      <c r="U23" s="60">
        <f ca="1">IFERROR(INDIRECT("DB!"&amp;ADDRESS(MATCH(K23,DB!H:H,0),22)),"")</f>
        <v>0</v>
      </c>
      <c r="V23" s="59" t="str">
        <f t="shared" ca="1" si="3"/>
        <v/>
      </c>
      <c r="W23" s="57"/>
    </row>
    <row r="24" spans="1:23" s="12" customFormat="1" ht="25.5" x14ac:dyDescent="0.2">
      <c r="A24" s="56">
        <v>23</v>
      </c>
      <c r="B24" s="57" t="s">
        <v>71</v>
      </c>
      <c r="C24" s="57" t="s">
        <v>222</v>
      </c>
      <c r="D24" s="57" t="s">
        <v>72</v>
      </c>
      <c r="E24" s="56" t="s">
        <v>20</v>
      </c>
      <c r="F24" s="56" t="str">
        <f t="shared" si="0"/>
        <v>LST</v>
      </c>
      <c r="G24" s="56" t="s">
        <v>105</v>
      </c>
      <c r="H24" s="61" t="s">
        <v>106</v>
      </c>
      <c r="I24" s="58">
        <v>45940</v>
      </c>
      <c r="J24" s="59" t="str">
        <f t="shared" ca="1" si="2"/>
        <v/>
      </c>
      <c r="K24" s="58" t="str">
        <f t="shared" si="1"/>
        <v>3944-VD-0171-DYP-RE-400-LST-0014Y</v>
      </c>
      <c r="L24" s="56" t="str">
        <f ca="1">IFERROR(INDIRECT("DB!"&amp;ADDRESS(MATCH(K24,DB!H:H,0),10)),"Not Issued")</f>
        <v>00</v>
      </c>
      <c r="M24" s="56" t="str" cm="1">
        <f t="array" aca="1" ref="M24" ca="1">IFERROR(INDIRECT("DB!"&amp;ADDRESS(MATCH(K24,DB!H:H,0),13)),"Not Issued")</f>
        <v>IFA</v>
      </c>
      <c r="N24" s="57" t="str">
        <f ca="1">IFERROR(INDIRECT("DB!"&amp;ADDRESS(MATCH(K24,DB!H:H,0),14)),"Not Issued")</f>
        <v>AIR-TR0061</v>
      </c>
      <c r="O24" s="58">
        <f ca="1">IFERROR(INDIRECT("DB!"&amp;ADDRESS(MATCH(K24,DB!H:H,0),15)),"Not Issued")</f>
        <v>45993</v>
      </c>
      <c r="P24" s="57">
        <f ca="1">IFERROR(INDIRECT("DB!"&amp;ADDRESS(MATCH(K24,DB!H:H,0),18)),"Not Replied")</f>
        <v>0</v>
      </c>
      <c r="Q24" s="58">
        <f ca="1">IFERROR(INDIRECT("DB!"&amp;ADDRESS(MATCH(K24,DB!H:H,0),19)),"Not Replied")</f>
        <v>0</v>
      </c>
      <c r="R24" s="56">
        <f ca="1">IFERROR(INDIRECT("DB!"&amp;ADDRESS(MATCH(K24,DB!H:H,0),20)),"Not Issued")</f>
        <v>0</v>
      </c>
      <c r="S24" s="58">
        <f ca="1">IFERROR(INDIRECT("DB!"&amp;ADDRESS(MATCH(K24,DB!H:H,0),16)),"Not Issued")</f>
        <v>46003</v>
      </c>
      <c r="T24" s="59" t="str">
        <f t="shared" ca="1" si="5"/>
        <v>No Delay</v>
      </c>
      <c r="U24" s="60">
        <f ca="1">IFERROR(INDIRECT("DB!"&amp;ADDRESS(MATCH(K24,DB!H:H,0),22)),"")</f>
        <v>0</v>
      </c>
      <c r="V24" s="59" t="str">
        <f t="shared" ca="1" si="3"/>
        <v/>
      </c>
      <c r="W24" s="57"/>
    </row>
    <row r="25" spans="1:23" s="12" customFormat="1" ht="25.5" x14ac:dyDescent="0.2">
      <c r="A25" s="56">
        <v>24</v>
      </c>
      <c r="B25" s="57" t="s">
        <v>73</v>
      </c>
      <c r="C25" s="57" t="s">
        <v>223</v>
      </c>
      <c r="D25" s="57" t="s">
        <v>74</v>
      </c>
      <c r="E25" s="56" t="s">
        <v>20</v>
      </c>
      <c r="F25" s="56" t="str">
        <f t="shared" si="0"/>
        <v>LST</v>
      </c>
      <c r="G25" s="56" t="s">
        <v>105</v>
      </c>
      <c r="H25" s="61" t="s">
        <v>106</v>
      </c>
      <c r="I25" s="58">
        <v>45935</v>
      </c>
      <c r="J25" s="59" t="str">
        <f t="shared" ca="1" si="2"/>
        <v/>
      </c>
      <c r="K25" s="58" t="str">
        <f t="shared" si="1"/>
        <v>3944-VD-0171-DYP-RE-400-LST-0015Y</v>
      </c>
      <c r="L25" s="56" t="str">
        <f ca="1">IFERROR(INDIRECT("DB!"&amp;ADDRESS(MATCH(K25,DB!H:H,0),10)),"Not Issued")</f>
        <v>01</v>
      </c>
      <c r="M25" s="56" t="str" cm="1">
        <f t="array" aca="1" ref="M25" ca="1">IFERROR(INDIRECT("DB!"&amp;ADDRESS(MATCH(K25,DB!H:H,0),13)),"Not Issued")</f>
        <v>IFA</v>
      </c>
      <c r="N25" s="57" t="str">
        <f ca="1">IFERROR(INDIRECT("DB!"&amp;ADDRESS(MATCH(K25,DB!H:H,0),14)),"Not Issued")</f>
        <v>Not Exist</v>
      </c>
      <c r="O25" s="58">
        <f ca="1">IFERROR(INDIRECT("DB!"&amp;ADDRESS(MATCH(K25,DB!H:H,0),15)),"Not Issued")</f>
        <v>45882</v>
      </c>
      <c r="P25" s="57" t="str">
        <f ca="1">IFERROR(INDIRECT("DB!"&amp;ADDRESS(MATCH(K25,DB!H:H,0),18)),"Not Replied")</f>
        <v>DY-AIR-RT0048</v>
      </c>
      <c r="Q25" s="58">
        <f ca="1">IFERROR(INDIRECT("DB!"&amp;ADDRESS(MATCH(K25,DB!H:H,0),19)),"Not Replied")</f>
        <v>46006</v>
      </c>
      <c r="R25" s="56" t="str">
        <f ca="1">IFERROR(INDIRECT("DB!"&amp;ADDRESS(MATCH(K25,DB!H:H,0),20)),"Not Issued")</f>
        <v>AP</v>
      </c>
      <c r="S25" s="58">
        <f ca="1">IFERROR(INDIRECT("DB!"&amp;ADDRESS(MATCH(K25,DB!H:H,0),16)),"Not Issued")</f>
        <v>45892</v>
      </c>
      <c r="T25" s="59">
        <f t="shared" ca="1" si="5"/>
        <v>114</v>
      </c>
      <c r="U25" s="60">
        <f ca="1">IFERROR(INDIRECT("DB!"&amp;ADDRESS(MATCH(K25,DB!H:H,0),22)),"")</f>
        <v>0</v>
      </c>
      <c r="V25" s="59" t="str">
        <f t="shared" ca="1" si="3"/>
        <v/>
      </c>
      <c r="W25" s="57"/>
    </row>
    <row r="26" spans="1:23" s="12" customFormat="1" ht="25.5" x14ac:dyDescent="0.2">
      <c r="A26" s="56">
        <v>25</v>
      </c>
      <c r="B26" s="57" t="s">
        <v>75</v>
      </c>
      <c r="C26" s="57" t="s">
        <v>226</v>
      </c>
      <c r="D26" s="57" t="s">
        <v>76</v>
      </c>
      <c r="E26" s="56" t="s">
        <v>20</v>
      </c>
      <c r="F26" s="56" t="str">
        <f t="shared" si="0"/>
        <v>PRC</v>
      </c>
      <c r="G26" s="56" t="s">
        <v>105</v>
      </c>
      <c r="H26" s="61" t="s">
        <v>106</v>
      </c>
      <c r="I26" s="58">
        <v>45953</v>
      </c>
      <c r="J26" s="59" t="str">
        <f t="shared" ca="1" si="2"/>
        <v/>
      </c>
      <c r="K26" s="58" t="str">
        <f t="shared" si="1"/>
        <v>3944-VD-0171-DYP-RE-400-PRC-0081Y</v>
      </c>
      <c r="L26" s="56" t="str">
        <f ca="1">IFERROR(INDIRECT("DB!"&amp;ADDRESS(MATCH(K26,DB!H:H,0),10)),"Not Issued")</f>
        <v>04</v>
      </c>
      <c r="M26" s="56" t="str" cm="1">
        <f t="array" aca="1" ref="M26" ca="1">IFERROR(INDIRECT("DB!"&amp;ADDRESS(MATCH(K26,DB!H:H,0),13)),"Not Issued")</f>
        <v>IFA</v>
      </c>
      <c r="N26" s="57" t="str">
        <f ca="1">IFERROR(INDIRECT("DB!"&amp;ADDRESS(MATCH(K26,DB!H:H,0),14)),"Not Issued")</f>
        <v>AIR-TR0063</v>
      </c>
      <c r="O26" s="58">
        <f ca="1">IFERROR(INDIRECT("DB!"&amp;ADDRESS(MATCH(K26,DB!H:H,0),15)),"Not Issued")</f>
        <v>45999</v>
      </c>
      <c r="P26" s="57">
        <f ca="1">IFERROR(INDIRECT("DB!"&amp;ADDRESS(MATCH(K26,DB!H:H,0),18)),"Not Replied")</f>
        <v>0</v>
      </c>
      <c r="Q26" s="58">
        <f ca="1">IFERROR(INDIRECT("DB!"&amp;ADDRESS(MATCH(K26,DB!H:H,0),19)),"Not Replied")</f>
        <v>0</v>
      </c>
      <c r="R26" s="56">
        <f ca="1">IFERROR(INDIRECT("DB!"&amp;ADDRESS(MATCH(K26,DB!H:H,0),20)),"Not Issued")</f>
        <v>0</v>
      </c>
      <c r="S26" s="58">
        <f ca="1">IFERROR(INDIRECT("DB!"&amp;ADDRESS(MATCH(K26,DB!H:H,0),16)),"Not Issued")</f>
        <v>46009</v>
      </c>
      <c r="T26" s="59" t="str">
        <f t="shared" ca="1" si="5"/>
        <v>No Delay</v>
      </c>
      <c r="U26" s="60">
        <f ca="1">IFERROR(INDIRECT("DB!"&amp;ADDRESS(MATCH(K26,DB!H:H,0),22)),"")</f>
        <v>0</v>
      </c>
      <c r="V26" s="59" t="str">
        <f t="shared" ca="1" si="3"/>
        <v/>
      </c>
      <c r="W26" s="57"/>
    </row>
    <row r="27" spans="1:23" s="12" customFormat="1" ht="25.5" x14ac:dyDescent="0.2">
      <c r="A27" s="56">
        <v>26</v>
      </c>
      <c r="B27" s="57" t="s">
        <v>232</v>
      </c>
      <c r="C27" s="57" t="s">
        <v>226</v>
      </c>
      <c r="D27" s="57" t="s">
        <v>77</v>
      </c>
      <c r="E27" s="56" t="s">
        <v>20</v>
      </c>
      <c r="F27" s="56" t="str">
        <f t="shared" si="0"/>
        <v>PRC</v>
      </c>
      <c r="G27" s="56" t="s">
        <v>105</v>
      </c>
      <c r="H27" s="61" t="s">
        <v>106</v>
      </c>
      <c r="I27" s="58">
        <v>45953</v>
      </c>
      <c r="J27" s="59" t="str">
        <f t="shared" ca="1" si="2"/>
        <v/>
      </c>
      <c r="K27" s="58" t="str">
        <f t="shared" si="1"/>
        <v>3944-VD-0171-DYP-RE-400-PRC-0081-1Y</v>
      </c>
      <c r="L27" s="56" t="str">
        <f ca="1">IFERROR(INDIRECT("DB!"&amp;ADDRESS(MATCH(K27,DB!H:H,0),10)),"Not Issued")</f>
        <v>00</v>
      </c>
      <c r="M27" s="56" t="str" cm="1">
        <f t="array" aca="1" ref="M27" ca="1">IFERROR(INDIRECT("DB!"&amp;ADDRESS(MATCH(K27,DB!H:H,0),13)),"Not Issued")</f>
        <v>IFA</v>
      </c>
      <c r="N27" s="57" t="str">
        <f ca="1">IFERROR(INDIRECT("DB!"&amp;ADDRESS(MATCH(K27,DB!H:H,0),14)),"Not Issued")</f>
        <v>AIR-TR0026</v>
      </c>
      <c r="O27" s="58">
        <f ca="1">IFERROR(INDIRECT("DB!"&amp;ADDRESS(MATCH(K27,DB!H:H,0),15)),"Not Issued")</f>
        <v>45821</v>
      </c>
      <c r="P27" s="57">
        <f ca="1">IFERROR(INDIRECT("DB!"&amp;ADDRESS(MATCH(K27,DB!H:H,0),18)),"Not Replied")</f>
        <v>0</v>
      </c>
      <c r="Q27" s="58">
        <f ca="1">IFERROR(INDIRECT("DB!"&amp;ADDRESS(MATCH(K27,DB!H:H,0),19)),"Not Replied")</f>
        <v>0</v>
      </c>
      <c r="R27" s="56">
        <f ca="1">IFERROR(INDIRECT("DB!"&amp;ADDRESS(MATCH(K27,DB!H:H,0),20)),"Not Issued")</f>
        <v>0</v>
      </c>
      <c r="S27" s="58">
        <f ca="1">IFERROR(INDIRECT("DB!"&amp;ADDRESS(MATCH(K27,DB!H:H,0),16)),"Not Issued")</f>
        <v>45831</v>
      </c>
      <c r="T27" s="59" t="str">
        <f t="shared" ca="1" si="5"/>
        <v>No Delay</v>
      </c>
      <c r="U27" s="60">
        <f ca="1">IFERROR(INDIRECT("DB!"&amp;ADDRESS(MATCH(K27,DB!H:H,0),22)),"")</f>
        <v>0</v>
      </c>
      <c r="V27" s="59" t="str">
        <f t="shared" ca="1" si="3"/>
        <v/>
      </c>
      <c r="W27" s="57"/>
    </row>
    <row r="28" spans="1:23" s="12" customFormat="1" ht="25.5" x14ac:dyDescent="0.2">
      <c r="A28" s="56">
        <v>27</v>
      </c>
      <c r="B28" s="57" t="s">
        <v>78</v>
      </c>
      <c r="C28" s="57" t="s">
        <v>233</v>
      </c>
      <c r="D28" s="57" t="s">
        <v>79</v>
      </c>
      <c r="E28" s="56" t="s">
        <v>20</v>
      </c>
      <c r="F28" s="56" t="str">
        <f t="shared" si="0"/>
        <v>PRC</v>
      </c>
      <c r="G28" s="56" t="s">
        <v>105</v>
      </c>
      <c r="H28" s="61" t="s">
        <v>106</v>
      </c>
      <c r="I28" s="58">
        <v>45953</v>
      </c>
      <c r="J28" s="59" t="str">
        <f t="shared" ca="1" si="2"/>
        <v/>
      </c>
      <c r="K28" s="58" t="str">
        <f t="shared" si="1"/>
        <v>3944-VD-0171-DYP-RE-400-PRC-0134Y</v>
      </c>
      <c r="L28" s="56" t="str">
        <f ca="1">IFERROR(INDIRECT("DB!"&amp;ADDRESS(MATCH(K28,DB!H:H,0),10)),"Not Issued")</f>
        <v>02</v>
      </c>
      <c r="M28" s="56" t="str" cm="1">
        <f t="array" aca="1" ref="M28" ca="1">IFERROR(INDIRECT("DB!"&amp;ADDRESS(MATCH(K28,DB!H:H,0),13)),"Not Issued")</f>
        <v>IFA</v>
      </c>
      <c r="N28" s="57" t="str">
        <f ca="1">IFERROR(INDIRECT("DB!"&amp;ADDRESS(MATCH(K28,DB!H:H,0),14)),"Not Issued")</f>
        <v>AIR-TR0069</v>
      </c>
      <c r="O28" s="58">
        <f ca="1">IFERROR(INDIRECT("DB!"&amp;ADDRESS(MATCH(K28,DB!H:H,0),15)),"Not Issued")</f>
        <v>46045</v>
      </c>
      <c r="P28" s="57" t="str">
        <f ca="1">IFERROR(INDIRECT("DB!"&amp;ADDRESS(MATCH(K28,DB!H:H,0),18)),"Not Replied")</f>
        <v>DY-AIR-RT0056</v>
      </c>
      <c r="Q28" s="58">
        <f ca="1">IFERROR(INDIRECT("DB!"&amp;ADDRESS(MATCH(K28,DB!H:H,0),19)),"Not Replied")</f>
        <v>46050</v>
      </c>
      <c r="R28" s="56" t="str">
        <f ca="1">IFERROR(INDIRECT("DB!"&amp;ADDRESS(MATCH(K28,DB!H:H,0),20)),"Not Issued")</f>
        <v>AP</v>
      </c>
      <c r="S28" s="58">
        <f ca="1">IFERROR(INDIRECT("DB!"&amp;ADDRESS(MATCH(K28,DB!H:H,0),16)),"Not Issued")</f>
        <v>46056</v>
      </c>
      <c r="T28" s="59" t="str">
        <f t="shared" ca="1" si="5"/>
        <v>No Delay</v>
      </c>
      <c r="U28" s="60">
        <f ca="1">IFERROR(INDIRECT("DB!"&amp;ADDRESS(MATCH(K28,DB!H:H,0),22)),"")</f>
        <v>0</v>
      </c>
      <c r="V28" s="59" t="str">
        <f t="shared" ca="1" si="3"/>
        <v/>
      </c>
      <c r="W28" s="57"/>
    </row>
    <row r="29" spans="1:23" s="12" customFormat="1" ht="25.5" x14ac:dyDescent="0.2">
      <c r="A29" s="56">
        <v>28</v>
      </c>
      <c r="B29" s="57" t="s">
        <v>80</v>
      </c>
      <c r="C29" s="57" t="s">
        <v>236</v>
      </c>
      <c r="D29" s="57" t="s">
        <v>81</v>
      </c>
      <c r="E29" s="56" t="s">
        <v>209</v>
      </c>
      <c r="F29" s="56" t="str">
        <f t="shared" si="0"/>
        <v>PRC</v>
      </c>
      <c r="G29" s="56" t="s">
        <v>105</v>
      </c>
      <c r="H29" s="61" t="s">
        <v>106</v>
      </c>
      <c r="I29" s="58">
        <v>45953</v>
      </c>
      <c r="J29" s="59" t="str">
        <f t="shared" ca="1" si="2"/>
        <v/>
      </c>
      <c r="K29" s="58" t="str">
        <f t="shared" si="1"/>
        <v>3944-VD-0171-DYP-RE-400-PRC-0017Y</v>
      </c>
      <c r="L29" s="56" t="str">
        <f ca="1">IFERROR(INDIRECT("DB!"&amp;ADDRESS(MATCH(K29,DB!H:H,0),10)),"Not Issued")</f>
        <v>01</v>
      </c>
      <c r="M29" s="56" t="str" cm="1">
        <f t="array" aca="1" ref="M29" ca="1">IFERROR(INDIRECT("DB!"&amp;ADDRESS(MATCH(K29,DB!H:H,0),13)),"Not Issued")</f>
        <v>IFI</v>
      </c>
      <c r="N29" s="57" t="str">
        <f ca="1">IFERROR(INDIRECT("DB!"&amp;ADDRESS(MATCH(K29,DB!H:H,0),14)),"Not Issued")</f>
        <v>Not Exist</v>
      </c>
      <c r="O29" s="58" t="str">
        <f ca="1">IFERROR(INDIRECT("DB!"&amp;ADDRESS(MATCH(K29,DB!H:H,0),15)),"Not Issued")</f>
        <v>Not Exist</v>
      </c>
      <c r="P29" s="57" t="str">
        <f ca="1">IFERROR(INDIRECT("DB!"&amp;ADDRESS(MATCH(K29,DB!H:H,0),18)),"Not Replied")</f>
        <v>Not Exist</v>
      </c>
      <c r="Q29" s="58">
        <f ca="1">IFERROR(INDIRECT("DB!"&amp;ADDRESS(MATCH(K29,DB!H:H,0),19)),"Not Replied")</f>
        <v>45861</v>
      </c>
      <c r="R29" s="56" t="str">
        <f ca="1">IFERROR(INDIRECT("DB!"&amp;ADDRESS(MATCH(K29,DB!H:H,0),20)),"Not Issued")</f>
        <v>AN</v>
      </c>
      <c r="S29" s="58" t="str">
        <f ca="1">IFERROR(INDIRECT("DB!"&amp;ADDRESS(MATCH(K29,DB!H:H,0),16)),"Not Issued")</f>
        <v>Not Exist</v>
      </c>
      <c r="T29" s="59" t="str">
        <f t="shared" ca="1" si="5"/>
        <v/>
      </c>
      <c r="U29" s="60">
        <f ca="1">IFERROR(INDIRECT("DB!"&amp;ADDRESS(MATCH(K29,DB!H:H,0),22)),"")</f>
        <v>0</v>
      </c>
      <c r="V29" s="59" t="str">
        <f t="shared" ca="1" si="3"/>
        <v/>
      </c>
      <c r="W29" s="57"/>
    </row>
    <row r="30" spans="1:23" s="12" customFormat="1" ht="25.5" x14ac:dyDescent="0.2">
      <c r="A30" s="56">
        <v>29</v>
      </c>
      <c r="B30" s="57" t="s">
        <v>82</v>
      </c>
      <c r="C30" s="57" t="s">
        <v>238</v>
      </c>
      <c r="D30" s="57" t="s">
        <v>83</v>
      </c>
      <c r="E30" s="56" t="s">
        <v>209</v>
      </c>
      <c r="F30" s="56" t="str">
        <f t="shared" si="0"/>
        <v>PRC</v>
      </c>
      <c r="G30" s="56" t="s">
        <v>105</v>
      </c>
      <c r="H30" s="61" t="s">
        <v>106</v>
      </c>
      <c r="I30" s="62">
        <v>45976</v>
      </c>
      <c r="J30" s="59" t="str">
        <f t="shared" ca="1" si="2"/>
        <v/>
      </c>
      <c r="K30" s="58" t="str">
        <f t="shared" si="1"/>
        <v>3944-VD-0171-DYP-RE-400-PRC-0018Y</v>
      </c>
      <c r="L30" s="56" t="str">
        <f ca="1">IFERROR(INDIRECT("DB!"&amp;ADDRESS(MATCH(K30,DB!H:H,0),10)),"Not Issued")</f>
        <v>00</v>
      </c>
      <c r="M30" s="56" t="str" cm="1">
        <f t="array" aca="1" ref="M30" ca="1">IFERROR(INDIRECT("DB!"&amp;ADDRESS(MATCH(K30,DB!H:H,0),13)),"Not Issued")</f>
        <v>IFI</v>
      </c>
      <c r="N30" s="57" t="str">
        <f ca="1">IFERROR(INDIRECT("DB!"&amp;ADDRESS(MATCH(K30,DB!H:H,0),14)),"Not Issued")</f>
        <v>AIR-TR0014</v>
      </c>
      <c r="O30" s="58">
        <f ca="1">IFERROR(INDIRECT("DB!"&amp;ADDRESS(MATCH(K30,DB!H:H,0),15)),"Not Issued")</f>
        <v>45763</v>
      </c>
      <c r="P30" s="57" t="str">
        <f ca="1">IFERROR(INDIRECT("DB!"&amp;ADDRESS(MATCH(K30,DB!H:H,0),18)),"Not Replied")</f>
        <v>DY-AIR-RT0025</v>
      </c>
      <c r="Q30" s="58">
        <f ca="1">IFERROR(INDIRECT("DB!"&amp;ADDRESS(MATCH(K30,DB!H:H,0),19)),"Not Replied")</f>
        <v>45856</v>
      </c>
      <c r="R30" s="56" t="str">
        <f ca="1">IFERROR(INDIRECT("DB!"&amp;ADDRESS(MATCH(K30,DB!H:H,0),20)),"Not Issued")</f>
        <v>AN</v>
      </c>
      <c r="S30" s="58">
        <f ca="1">IFERROR(INDIRECT("DB!"&amp;ADDRESS(MATCH(K30,DB!H:H,0),16)),"Not Issued")</f>
        <v>45773</v>
      </c>
      <c r="T30" s="59">
        <f t="shared" ca="1" si="5"/>
        <v>83</v>
      </c>
      <c r="U30" s="60">
        <f ca="1">IFERROR(INDIRECT("DB!"&amp;ADDRESS(MATCH(K30,DB!H:H,0),22)),"")</f>
        <v>0</v>
      </c>
      <c r="V30" s="59" t="str">
        <f t="shared" ca="1" si="3"/>
        <v/>
      </c>
      <c r="W30" s="57"/>
    </row>
    <row r="31" spans="1:23" s="12" customFormat="1" ht="25.5" x14ac:dyDescent="0.2">
      <c r="A31" s="56">
        <v>30</v>
      </c>
      <c r="B31" s="57" t="s">
        <v>84</v>
      </c>
      <c r="C31" s="57" t="s">
        <v>240</v>
      </c>
      <c r="D31" s="57" t="s">
        <v>85</v>
      </c>
      <c r="E31" s="56" t="s">
        <v>20</v>
      </c>
      <c r="F31" s="56" t="str">
        <f t="shared" si="0"/>
        <v>DIA</v>
      </c>
      <c r="G31" s="56" t="s">
        <v>105</v>
      </c>
      <c r="H31" s="61" t="s">
        <v>106</v>
      </c>
      <c r="I31" s="62">
        <v>45976</v>
      </c>
      <c r="J31" s="59" t="str">
        <f t="shared" ca="1" si="2"/>
        <v/>
      </c>
      <c r="K31" s="58" t="str">
        <f t="shared" si="1"/>
        <v>3944-VD-0171-DYP-RE-400-DIA-0082Y</v>
      </c>
      <c r="L31" s="56" t="str">
        <f ca="1">IFERROR(INDIRECT("DB!"&amp;ADDRESS(MATCH(K31,DB!H:H,0),10)),"Not Issued")</f>
        <v>05</v>
      </c>
      <c r="M31" s="56" t="str" cm="1">
        <f t="array" aca="1" ref="M31" ca="1">IFERROR(INDIRECT("DB!"&amp;ADDRESS(MATCH(K31,DB!H:H,0),13)),"Not Issued")</f>
        <v>IFA</v>
      </c>
      <c r="N31" s="57" t="str">
        <f ca="1">IFERROR(INDIRECT("DB!"&amp;ADDRESS(MATCH(K31,DB!H:H,0),14)),"Not Issued")</f>
        <v>AIR-TR0081</v>
      </c>
      <c r="O31" s="58">
        <f ca="1">IFERROR(INDIRECT("DB!"&amp;ADDRESS(MATCH(K31,DB!H:H,0),15)),"Not Issued")</f>
        <v>46121</v>
      </c>
      <c r="P31" s="57">
        <f ca="1">IFERROR(INDIRECT("DB!"&amp;ADDRESS(MATCH(K31,DB!H:H,0),18)),"Not Replied")</f>
        <v>0</v>
      </c>
      <c r="Q31" s="58">
        <f ca="1">IFERROR(INDIRECT("DB!"&amp;ADDRESS(MATCH(K31,DB!H:H,0),19)),"Not Replied")</f>
        <v>0</v>
      </c>
      <c r="R31" s="56">
        <f ca="1">IFERROR(INDIRECT("DB!"&amp;ADDRESS(MATCH(K31,DB!H:H,0),20)),"Not Issued")</f>
        <v>0</v>
      </c>
      <c r="S31" s="58">
        <f ca="1">IFERROR(INDIRECT("DB!"&amp;ADDRESS(MATCH(K31,DB!H:H,0),16)),"Not Issued")</f>
        <v>46132</v>
      </c>
      <c r="T31" s="59" t="str">
        <f t="shared" ca="1" si="5"/>
        <v>No Delay</v>
      </c>
      <c r="U31" s="60">
        <f ca="1">IFERROR(INDIRECT("DB!"&amp;ADDRESS(MATCH(K31,DB!H:H,0),22)),"")</f>
        <v>0</v>
      </c>
      <c r="V31" s="59" t="str">
        <f t="shared" ca="1" si="3"/>
        <v/>
      </c>
      <c r="W31" s="57"/>
    </row>
    <row r="32" spans="1:23" s="12" customFormat="1" ht="25.5" x14ac:dyDescent="0.2">
      <c r="A32" s="56">
        <v>31</v>
      </c>
      <c r="B32" s="57" t="s">
        <v>86</v>
      </c>
      <c r="C32" s="57" t="s">
        <v>245</v>
      </c>
      <c r="D32" s="57" t="s">
        <v>87</v>
      </c>
      <c r="E32" s="56" t="s">
        <v>20</v>
      </c>
      <c r="F32" s="56" t="str">
        <f t="shared" si="0"/>
        <v>DIA</v>
      </c>
      <c r="G32" s="56" t="s">
        <v>105</v>
      </c>
      <c r="H32" s="61" t="s">
        <v>106</v>
      </c>
      <c r="I32" s="62">
        <v>45958</v>
      </c>
      <c r="J32" s="59" t="str">
        <f t="shared" ca="1" si="2"/>
        <v/>
      </c>
      <c r="K32" s="58" t="str">
        <f t="shared" si="1"/>
        <v>3944-VD-0171-DYP-RE-400-DIA-0083Y</v>
      </c>
      <c r="L32" s="56" t="str">
        <f ca="1">IFERROR(INDIRECT("DB!"&amp;ADDRESS(MATCH(K32,DB!H:H,0),10)),"Not Issued")</f>
        <v>01</v>
      </c>
      <c r="M32" s="56" t="str" cm="1">
        <f t="array" aca="1" ref="M32" ca="1">IFERROR(INDIRECT("DB!"&amp;ADDRESS(MATCH(K32,DB!H:H,0),13)),"Not Issued")</f>
        <v>IFA</v>
      </c>
      <c r="N32" s="57" t="str">
        <f ca="1">IFERROR(INDIRECT("DB!"&amp;ADDRESS(MATCH(K32,DB!H:H,0),14)),"Not Issued")</f>
        <v>AIR-TR0065</v>
      </c>
      <c r="O32" s="58">
        <f ca="1">IFERROR(INDIRECT("DB!"&amp;ADDRESS(MATCH(K32,DB!H:H,0),15)),"Not Issued")</f>
        <v>46010</v>
      </c>
      <c r="P32" s="57">
        <f ca="1">IFERROR(INDIRECT("DB!"&amp;ADDRESS(MATCH(K32,DB!H:H,0),18)),"Not Replied")</f>
        <v>0</v>
      </c>
      <c r="Q32" s="58">
        <f ca="1">IFERROR(INDIRECT("DB!"&amp;ADDRESS(MATCH(K32,DB!H:H,0),19)),"Not Replied")</f>
        <v>0</v>
      </c>
      <c r="R32" s="56">
        <f ca="1">IFERROR(INDIRECT("DB!"&amp;ADDRESS(MATCH(K32,DB!H:H,0),20)),"Not Issued")</f>
        <v>0</v>
      </c>
      <c r="S32" s="58">
        <f ca="1">IFERROR(INDIRECT("DB!"&amp;ADDRESS(MATCH(K32,DB!H:H,0),16)),"Not Issued")</f>
        <v>46020</v>
      </c>
      <c r="T32" s="59" t="str">
        <f t="shared" ca="1" si="5"/>
        <v>No Delay</v>
      </c>
      <c r="U32" s="60">
        <f ca="1">IFERROR(INDIRECT("DB!"&amp;ADDRESS(MATCH(K32,DB!H:H,0),22)),"")</f>
        <v>0</v>
      </c>
      <c r="V32" s="59" t="str">
        <f t="shared" ca="1" si="3"/>
        <v/>
      </c>
      <c r="W32" s="57"/>
    </row>
    <row r="33" spans="1:23" s="12" customFormat="1" ht="25.5" x14ac:dyDescent="0.2">
      <c r="A33" s="56">
        <v>32</v>
      </c>
      <c r="B33" s="57" t="s">
        <v>102</v>
      </c>
      <c r="C33" s="57"/>
      <c r="D33" s="57" t="s">
        <v>88</v>
      </c>
      <c r="E33" s="56" t="s">
        <v>20</v>
      </c>
      <c r="F33" s="56" t="str">
        <f t="shared" si="0"/>
        <v>CER</v>
      </c>
      <c r="G33" s="56" t="s">
        <v>105</v>
      </c>
      <c r="H33" s="61" t="s">
        <v>106</v>
      </c>
      <c r="I33" s="62">
        <v>45981</v>
      </c>
      <c r="J33" s="59">
        <f t="shared" ca="1" si="2"/>
        <v>163</v>
      </c>
      <c r="K33" s="58" t="str">
        <f t="shared" si="1"/>
        <v>3944-VD-0171-DYP-RE-400-CER-0088Y</v>
      </c>
      <c r="L33" s="56" t="str">
        <f ca="1">IFERROR(INDIRECT("DB!"&amp;ADDRESS(MATCH(K33,DB!H:H,0),10)),"Not Issued")</f>
        <v>Not Issued</v>
      </c>
      <c r="M33" s="56" t="str" cm="1">
        <f t="array" aca="1" ref="M33" ca="1">IFERROR(INDIRECT("DB!"&amp;ADDRESS(MATCH(K33,DB!H:H,0),13)),"Not Issued")</f>
        <v>Not Issued</v>
      </c>
      <c r="N33" s="57" t="str">
        <f ca="1">IFERROR(INDIRECT("DB!"&amp;ADDRESS(MATCH(K33,DB!H:H,0),14)),"Not Issued")</f>
        <v>Not Issued</v>
      </c>
      <c r="O33" s="58" t="str">
        <f ca="1">IFERROR(INDIRECT("DB!"&amp;ADDRESS(MATCH(K33,DB!H:H,0),15)),"Not Issued")</f>
        <v>Not Issued</v>
      </c>
      <c r="P33" s="57" t="str">
        <f ca="1">IFERROR(INDIRECT("DB!"&amp;ADDRESS(MATCH(K33,DB!H:H,0),18)),"Not Replied")</f>
        <v>Not Replied</v>
      </c>
      <c r="Q33" s="58" t="str">
        <f ca="1">IFERROR(INDIRECT("DB!"&amp;ADDRESS(MATCH(K33,DB!H:H,0),19)),"Not Replied")</f>
        <v>Not Replied</v>
      </c>
      <c r="R33" s="56" t="str">
        <f ca="1">IFERROR(INDIRECT("DB!"&amp;ADDRESS(MATCH(K33,DB!H:H,0),20)),"Not Issued")</f>
        <v>Not Issued</v>
      </c>
      <c r="S33" s="58" t="str">
        <f ca="1">IFERROR(INDIRECT("DB!"&amp;ADDRESS(MATCH(K33,DB!H:H,0),16)),"Not Issued")</f>
        <v>Not Issued</v>
      </c>
      <c r="T33" s="59" t="str">
        <f t="shared" ca="1" si="5"/>
        <v/>
      </c>
      <c r="U33" s="60" t="str">
        <f ca="1">IFERROR(INDIRECT("DB!"&amp;ADDRESS(MATCH(K33,DB!H:H,0),22)),"")</f>
        <v/>
      </c>
      <c r="V33" s="59" t="str">
        <f t="shared" ca="1" si="3"/>
        <v/>
      </c>
      <c r="W33" s="57"/>
    </row>
    <row r="34" spans="1:23" s="12" customFormat="1" ht="25.5" x14ac:dyDescent="0.2">
      <c r="A34" s="56">
        <v>33</v>
      </c>
      <c r="B34" s="57" t="s">
        <v>103</v>
      </c>
      <c r="C34" s="57"/>
      <c r="D34" s="57" t="s">
        <v>89</v>
      </c>
      <c r="E34" s="56" t="s">
        <v>20</v>
      </c>
      <c r="F34" s="56" t="str">
        <f t="shared" si="0"/>
        <v>CER</v>
      </c>
      <c r="G34" s="56" t="s">
        <v>105</v>
      </c>
      <c r="H34" s="61" t="s">
        <v>106</v>
      </c>
      <c r="I34" s="62">
        <v>45971</v>
      </c>
      <c r="J34" s="59">
        <f t="shared" ca="1" si="2"/>
        <v>173</v>
      </c>
      <c r="K34" s="58" t="str">
        <f t="shared" si="1"/>
        <v>3944-VD-0171-DYP-RE-400-CER-0089Y</v>
      </c>
      <c r="L34" s="56" t="str">
        <f ca="1">IFERROR(INDIRECT("DB!"&amp;ADDRESS(MATCH(K34,DB!H:H,0),10)),"Not Issued")</f>
        <v>Not Issued</v>
      </c>
      <c r="M34" s="56" t="str" cm="1">
        <f t="array" aca="1" ref="M34" ca="1">IFERROR(INDIRECT("DB!"&amp;ADDRESS(MATCH(K34,DB!H:H,0),13)),"Not Issued")</f>
        <v>Not Issued</v>
      </c>
      <c r="N34" s="57" t="str">
        <f ca="1">IFERROR(INDIRECT("DB!"&amp;ADDRESS(MATCH(K34,DB!H:H,0),14)),"Not Issued")</f>
        <v>Not Issued</v>
      </c>
      <c r="O34" s="58" t="str">
        <f ca="1">IFERROR(INDIRECT("DB!"&amp;ADDRESS(MATCH(K34,DB!H:H,0),15)),"Not Issued")</f>
        <v>Not Issued</v>
      </c>
      <c r="P34" s="57" t="str">
        <f ca="1">IFERROR(INDIRECT("DB!"&amp;ADDRESS(MATCH(K34,DB!H:H,0),18)),"Not Replied")</f>
        <v>Not Replied</v>
      </c>
      <c r="Q34" s="58" t="str">
        <f ca="1">IFERROR(INDIRECT("DB!"&amp;ADDRESS(MATCH(K34,DB!H:H,0),19)),"Not Replied")</f>
        <v>Not Replied</v>
      </c>
      <c r="R34" s="56" t="str">
        <f ca="1">IFERROR(INDIRECT("DB!"&amp;ADDRESS(MATCH(K34,DB!H:H,0),20)),"Not Issued")</f>
        <v>Not Issued</v>
      </c>
      <c r="S34" s="58" t="str">
        <f ca="1">IFERROR(INDIRECT("DB!"&amp;ADDRESS(MATCH(K34,DB!H:H,0),16)),"Not Issued")</f>
        <v>Not Issued</v>
      </c>
      <c r="T34" s="59" t="str">
        <f t="shared" ca="1" si="5"/>
        <v/>
      </c>
      <c r="U34" s="60" t="str">
        <f ca="1">IFERROR(INDIRECT("DB!"&amp;ADDRESS(MATCH(K34,DB!H:H,0),22)),"")</f>
        <v/>
      </c>
      <c r="V34" s="59" t="str">
        <f t="shared" ca="1" si="3"/>
        <v/>
      </c>
      <c r="W34" s="57"/>
    </row>
    <row r="35" spans="1:23" s="12" customFormat="1" ht="25.5" x14ac:dyDescent="0.2">
      <c r="A35" s="56">
        <v>34</v>
      </c>
      <c r="B35" s="57" t="s">
        <v>90</v>
      </c>
      <c r="C35" s="57" t="s">
        <v>248</v>
      </c>
      <c r="D35" s="57" t="s">
        <v>91</v>
      </c>
      <c r="E35" s="56" t="s">
        <v>20</v>
      </c>
      <c r="F35" s="56" t="str">
        <f t="shared" si="0"/>
        <v>INX</v>
      </c>
      <c r="G35" s="56" t="s">
        <v>105</v>
      </c>
      <c r="H35" s="61" t="s">
        <v>106</v>
      </c>
      <c r="I35" s="62">
        <v>45971</v>
      </c>
      <c r="J35" s="59" t="str">
        <f t="shared" ca="1" si="2"/>
        <v/>
      </c>
      <c r="K35" s="58" t="str">
        <f t="shared" si="1"/>
        <v>3944-VD-0171-DYP-RE-400-INX-0076Y</v>
      </c>
      <c r="L35" s="56" t="str">
        <f ca="1">IFERROR(INDIRECT("DB!"&amp;ADDRESS(MATCH(K35,DB!H:H,0),10)),"Not Issued")</f>
        <v>06</v>
      </c>
      <c r="M35" s="56" t="str" cm="1">
        <f t="array" aca="1" ref="M35" ca="1">IFERROR(INDIRECT("DB!"&amp;ADDRESS(MATCH(K35,DB!H:H,0),13)),"Not Issued")</f>
        <v>IFA</v>
      </c>
      <c r="N35" s="57" t="str">
        <f ca="1">IFERROR(INDIRECT("DB!"&amp;ADDRESS(MATCH(K35,DB!H:H,0),14)),"Not Issued")</f>
        <v>AIR-TR0089</v>
      </c>
      <c r="O35" s="58">
        <f ca="1">IFERROR(INDIRECT("DB!"&amp;ADDRESS(MATCH(K35,DB!H:H,0),15)),"Not Issued")</f>
        <v>46142</v>
      </c>
      <c r="P35" s="57">
        <f ca="1">IFERROR(INDIRECT("DB!"&amp;ADDRESS(MATCH(K35,DB!H:H,0),18)),"Not Replied")</f>
        <v>0</v>
      </c>
      <c r="Q35" s="58">
        <f ca="1">IFERROR(INDIRECT("DB!"&amp;ADDRESS(MATCH(K35,DB!H:H,0),19)),"Not Replied")</f>
        <v>0</v>
      </c>
      <c r="R35" s="56">
        <f ca="1">IFERROR(INDIRECT("DB!"&amp;ADDRESS(MATCH(K35,DB!H:H,0),20)),"Not Issued")</f>
        <v>0</v>
      </c>
      <c r="S35" s="58">
        <f ca="1">IFERROR(INDIRECT("DB!"&amp;ADDRESS(MATCH(K35,DB!H:H,0),16)),"Not Issued")</f>
        <v>46152</v>
      </c>
      <c r="T35" s="59" t="str">
        <f t="shared" ca="1" si="5"/>
        <v>No Delay</v>
      </c>
      <c r="U35" s="60">
        <f ca="1">IFERROR(INDIRECT("DB!"&amp;ADDRESS(MATCH(K35,DB!H:H,0),22)),"")</f>
        <v>0</v>
      </c>
      <c r="V35" s="59" t="str">
        <f t="shared" ca="1" si="3"/>
        <v/>
      </c>
      <c r="W35" s="57"/>
    </row>
    <row r="36" spans="1:23" s="12" customFormat="1" ht="25.5" x14ac:dyDescent="0.2">
      <c r="A36" s="56">
        <v>35</v>
      </c>
      <c r="B36" s="57" t="s">
        <v>92</v>
      </c>
      <c r="C36" s="57" t="s">
        <v>253</v>
      </c>
      <c r="D36" s="57" t="s">
        <v>93</v>
      </c>
      <c r="E36" s="56" t="s">
        <v>20</v>
      </c>
      <c r="F36" s="56" t="str">
        <f t="shared" si="0"/>
        <v>LST</v>
      </c>
      <c r="G36" s="56" t="s">
        <v>105</v>
      </c>
      <c r="H36" s="61" t="s">
        <v>106</v>
      </c>
      <c r="I36" s="62">
        <v>45971</v>
      </c>
      <c r="J36" s="59" t="str">
        <f t="shared" ca="1" si="2"/>
        <v/>
      </c>
      <c r="K36" s="58" t="str">
        <f t="shared" si="1"/>
        <v>3944-VD-0171-DYP-RE-400-LST-0092Y</v>
      </c>
      <c r="L36" s="56" t="str">
        <f ca="1">IFERROR(INDIRECT("DB!"&amp;ADDRESS(MATCH(K36,DB!H:H,0),10)),"Not Issued")</f>
        <v>06</v>
      </c>
      <c r="M36" s="56" t="str" cm="1">
        <f t="array" aca="1" ref="M36" ca="1">IFERROR(INDIRECT("DB!"&amp;ADDRESS(MATCH(K36,DB!H:H,0),13)),"Not Issued")</f>
        <v>IFA</v>
      </c>
      <c r="N36" s="57" t="str">
        <f ca="1">IFERROR(INDIRECT("DB!"&amp;ADDRESS(MATCH(K36,DB!H:H,0),14)),"Not Issued")</f>
        <v>AIR-TR0088</v>
      </c>
      <c r="O36" s="58">
        <f ca="1">IFERROR(INDIRECT("DB!"&amp;ADDRESS(MATCH(K36,DB!H:H,0),15)),"Not Issued")</f>
        <v>46142</v>
      </c>
      <c r="P36" s="57">
        <f ca="1">IFERROR(INDIRECT("DB!"&amp;ADDRESS(MATCH(K36,DB!H:H,0),18)),"Not Replied")</f>
        <v>0</v>
      </c>
      <c r="Q36" s="58">
        <f ca="1">IFERROR(INDIRECT("DB!"&amp;ADDRESS(MATCH(K36,DB!H:H,0),19)),"Not Replied")</f>
        <v>0</v>
      </c>
      <c r="R36" s="56">
        <f ca="1">IFERROR(INDIRECT("DB!"&amp;ADDRESS(MATCH(K36,DB!H:H,0),20)),"Not Issued")</f>
        <v>0</v>
      </c>
      <c r="S36" s="58">
        <f ca="1">IFERROR(INDIRECT("DB!"&amp;ADDRESS(MATCH(K36,DB!H:H,0),16)),"Not Issued")</f>
        <v>46152</v>
      </c>
      <c r="T36" s="59" t="str">
        <f t="shared" ca="1" si="5"/>
        <v>No Delay</v>
      </c>
      <c r="U36" s="60">
        <f ca="1">IFERROR(INDIRECT("DB!"&amp;ADDRESS(MATCH(K36,DB!H:H,0),22)),"")</f>
        <v>0</v>
      </c>
      <c r="V36" s="59" t="str">
        <f t="shared" ca="1" si="3"/>
        <v/>
      </c>
      <c r="W36" s="57"/>
    </row>
    <row r="37" spans="1:23" s="12" customFormat="1" ht="25.5" x14ac:dyDescent="0.2">
      <c r="A37" s="56">
        <v>36</v>
      </c>
      <c r="B37" s="57" t="s">
        <v>94</v>
      </c>
      <c r="C37" s="57" t="s">
        <v>254</v>
      </c>
      <c r="D37" s="57" t="s">
        <v>95</v>
      </c>
      <c r="E37" s="56" t="s">
        <v>20</v>
      </c>
      <c r="F37" s="56" t="str">
        <f t="shared" si="0"/>
        <v>DWG</v>
      </c>
      <c r="G37" s="56" t="s">
        <v>105</v>
      </c>
      <c r="H37" s="61" t="s">
        <v>106</v>
      </c>
      <c r="I37" s="62">
        <v>45945</v>
      </c>
      <c r="J37" s="59" t="str">
        <f t="shared" ca="1" si="2"/>
        <v/>
      </c>
      <c r="K37" s="58" t="str">
        <f t="shared" si="1"/>
        <v>3944-VD-0171-DYP-RE-400-DWG-0079Y</v>
      </c>
      <c r="L37" s="56" t="str">
        <f ca="1">IFERROR(INDIRECT("DB!"&amp;ADDRESS(MATCH(K37,DB!H:H,0),10)),"Not Issued")</f>
        <v>02</v>
      </c>
      <c r="M37" s="56" t="str" cm="1">
        <f t="array" aca="1" ref="M37" ca="1">IFERROR(INDIRECT("DB!"&amp;ADDRESS(MATCH(K37,DB!H:H,0),13)),"Not Issued")</f>
        <v>IFA</v>
      </c>
      <c r="N37" s="57" t="str">
        <f ca="1">IFERROR(INDIRECT("DB!"&amp;ADDRESS(MATCH(K37,DB!H:H,0),14)),"Not Issued")</f>
        <v>AIR-TR0063</v>
      </c>
      <c r="O37" s="58">
        <f ca="1">IFERROR(INDIRECT("DB!"&amp;ADDRESS(MATCH(K37,DB!H:H,0),15)),"Not Issued")</f>
        <v>45999</v>
      </c>
      <c r="P37" s="57">
        <f ca="1">IFERROR(INDIRECT("DB!"&amp;ADDRESS(MATCH(K37,DB!H:H,0),18)),"Not Replied")</f>
        <v>0</v>
      </c>
      <c r="Q37" s="58">
        <f ca="1">IFERROR(INDIRECT("DB!"&amp;ADDRESS(MATCH(K37,DB!H:H,0),19)),"Not Replied")</f>
        <v>0</v>
      </c>
      <c r="R37" s="56">
        <f ca="1">IFERROR(INDIRECT("DB!"&amp;ADDRESS(MATCH(K37,DB!H:H,0),20)),"Not Issued")</f>
        <v>0</v>
      </c>
      <c r="S37" s="58">
        <f ca="1">IFERROR(INDIRECT("DB!"&amp;ADDRESS(MATCH(K37,DB!H:H,0),16)),"Not Issued")</f>
        <v>46009</v>
      </c>
      <c r="T37" s="59" t="str">
        <f t="shared" ca="1" si="5"/>
        <v>No Delay</v>
      </c>
      <c r="U37" s="60">
        <f ca="1">IFERROR(INDIRECT("DB!"&amp;ADDRESS(MATCH(K37,DB!H:H,0),22)),"")</f>
        <v>0</v>
      </c>
      <c r="V37" s="59" t="str">
        <f t="shared" ca="1" si="3"/>
        <v/>
      </c>
      <c r="W37" s="57"/>
    </row>
    <row r="38" spans="1:23" s="12" customFormat="1" ht="25.5" x14ac:dyDescent="0.2">
      <c r="A38" s="56">
        <v>37</v>
      </c>
      <c r="B38" s="57" t="s">
        <v>96</v>
      </c>
      <c r="C38" s="57" t="s">
        <v>258</v>
      </c>
      <c r="D38" s="57" t="s">
        <v>97</v>
      </c>
      <c r="E38" s="56" t="s">
        <v>20</v>
      </c>
      <c r="F38" s="56" t="str">
        <f t="shared" si="0"/>
        <v>LST</v>
      </c>
      <c r="G38" s="56" t="s">
        <v>105</v>
      </c>
      <c r="H38" s="61" t="s">
        <v>106</v>
      </c>
      <c r="I38" s="62">
        <v>45960</v>
      </c>
      <c r="J38" s="59" t="str">
        <f t="shared" ca="1" si="2"/>
        <v/>
      </c>
      <c r="K38" s="58" t="str">
        <f t="shared" si="1"/>
        <v>3944-VD-0171-DYP-RE-400-LST-0005Y</v>
      </c>
      <c r="L38" s="56" t="str">
        <f ca="1">IFERROR(INDIRECT("DB!"&amp;ADDRESS(MATCH(K38,DB!H:H,0),10)),"Not Issued")</f>
        <v>02</v>
      </c>
      <c r="M38" s="56" t="str" cm="1">
        <f t="array" aca="1" ref="M38" ca="1">IFERROR(INDIRECT("DB!"&amp;ADDRESS(MATCH(K38,DB!H:H,0),13)),"Not Issued")</f>
        <v>IFA</v>
      </c>
      <c r="N38" s="57" t="str">
        <f ca="1">IFERROR(INDIRECT("DB!"&amp;ADDRESS(MATCH(K38,DB!H:H,0),14)),"Not Issued")</f>
        <v>AIR-TR0034</v>
      </c>
      <c r="O38" s="58">
        <f ca="1">IFERROR(INDIRECT("DB!"&amp;ADDRESS(MATCH(K38,DB!H:H,0),15)),"Not Issued")</f>
        <v>45834</v>
      </c>
      <c r="P38" s="57" t="str">
        <f ca="1">IFERROR(INDIRECT("DB!"&amp;ADDRESS(MATCH(K38,DB!H:H,0),18)),"Not Replied")</f>
        <v>DY-AIR-RT0021</v>
      </c>
      <c r="Q38" s="58">
        <f ca="1">IFERROR(INDIRECT("DB!"&amp;ADDRESS(MATCH(K38,DB!H:H,0),19)),"Not Replied")</f>
        <v>45835</v>
      </c>
      <c r="R38" s="56" t="str">
        <f ca="1">IFERROR(INDIRECT("DB!"&amp;ADDRESS(MATCH(K38,DB!H:H,0),20)),"Not Issued")</f>
        <v>AP</v>
      </c>
      <c r="S38" s="58">
        <f ca="1">IFERROR(INDIRECT("DB!"&amp;ADDRESS(MATCH(K38,DB!H:H,0),16)),"Not Issued")</f>
        <v>45844</v>
      </c>
      <c r="T38" s="59" t="str">
        <f t="shared" ca="1" si="5"/>
        <v>No Delay</v>
      </c>
      <c r="U38" s="60">
        <f ca="1">IFERROR(INDIRECT("DB!"&amp;ADDRESS(MATCH(K38,DB!H:H,0),22)),"")</f>
        <v>0</v>
      </c>
      <c r="V38" s="59" t="str">
        <f t="shared" ca="1" si="3"/>
        <v/>
      </c>
      <c r="W38" s="57"/>
    </row>
    <row r="39" spans="1:23" s="12" customFormat="1" ht="25.5" x14ac:dyDescent="0.2">
      <c r="A39" s="56">
        <v>38</v>
      </c>
      <c r="B39" s="57" t="s">
        <v>98</v>
      </c>
      <c r="C39" s="57" t="s">
        <v>262</v>
      </c>
      <c r="D39" s="57" t="s">
        <v>99</v>
      </c>
      <c r="E39" s="56" t="s">
        <v>20</v>
      </c>
      <c r="F39" s="56" t="str">
        <f t="shared" si="0"/>
        <v>LST</v>
      </c>
      <c r="G39" s="56" t="s">
        <v>105</v>
      </c>
      <c r="H39" s="61" t="s">
        <v>106</v>
      </c>
      <c r="I39" s="62">
        <v>45960</v>
      </c>
      <c r="J39" s="59" t="str">
        <f t="shared" ca="1" si="2"/>
        <v/>
      </c>
      <c r="K39" s="58" t="str">
        <f t="shared" si="1"/>
        <v>3944-VD-0171-DYP-RE-400-LST-0146Y</v>
      </c>
      <c r="L39" s="56" t="str">
        <f ca="1">IFERROR(INDIRECT("DB!"&amp;ADDRESS(MATCH(K39,DB!H:H,0),10)),"Not Issued")</f>
        <v>01</v>
      </c>
      <c r="M39" s="56" t="str" cm="1">
        <f t="array" aca="1" ref="M39" ca="1">IFERROR(INDIRECT("DB!"&amp;ADDRESS(MATCH(K39,DB!H:H,0),13)),"Not Issued")</f>
        <v>IFA</v>
      </c>
      <c r="N39" s="57" t="str">
        <f ca="1">IFERROR(INDIRECT("DB!"&amp;ADDRESS(MATCH(K39,DB!H:H,0),14)),"Not Issued")</f>
        <v>AIR-TR0047</v>
      </c>
      <c r="O39" s="58">
        <f ca="1">IFERROR(INDIRECT("DB!"&amp;ADDRESS(MATCH(K39,DB!H:H,0),15)),"Not Issued")</f>
        <v>45910</v>
      </c>
      <c r="P39" s="57" t="str">
        <f ca="1">IFERROR(INDIRECT("DB!"&amp;ADDRESS(MATCH(K39,DB!H:H,0),18)),"Not Replied")</f>
        <v>DY-AIR-RT0050</v>
      </c>
      <c r="Q39" s="58">
        <f ca="1">IFERROR(INDIRECT("DB!"&amp;ADDRESS(MATCH(K39,DB!H:H,0),19)),"Not Replied")</f>
        <v>46015</v>
      </c>
      <c r="R39" s="56" t="str">
        <f ca="1">IFERROR(INDIRECT("DB!"&amp;ADDRESS(MATCH(K39,DB!H:H,0),20)),"Not Issued")</f>
        <v>AP</v>
      </c>
      <c r="S39" s="58">
        <f ca="1">IFERROR(INDIRECT("DB!"&amp;ADDRESS(MATCH(K39,DB!H:H,0),16)),"Not Issued")</f>
        <v>45920</v>
      </c>
      <c r="T39" s="59">
        <f t="shared" ca="1" si="5"/>
        <v>95</v>
      </c>
      <c r="U39" s="60">
        <f ca="1">IFERROR(INDIRECT("DB!"&amp;ADDRESS(MATCH(K39,DB!H:H,0),22)),"")</f>
        <v>0</v>
      </c>
      <c r="V39" s="59" t="str">
        <f t="shared" ca="1" si="3"/>
        <v/>
      </c>
      <c r="W39" s="57"/>
    </row>
    <row r="40" spans="1:23" s="12" customFormat="1" ht="25.5" x14ac:dyDescent="0.2">
      <c r="A40" s="56">
        <v>39</v>
      </c>
      <c r="B40" s="57" t="s">
        <v>100</v>
      </c>
      <c r="C40" s="57" t="s">
        <v>265</v>
      </c>
      <c r="D40" s="57" t="s">
        <v>101</v>
      </c>
      <c r="E40" s="56" t="s">
        <v>20</v>
      </c>
      <c r="F40" s="56" t="str">
        <f t="shared" si="0"/>
        <v>LST</v>
      </c>
      <c r="G40" s="56" t="s">
        <v>105</v>
      </c>
      <c r="H40" s="61" t="s">
        <v>106</v>
      </c>
      <c r="I40" s="62">
        <v>45966</v>
      </c>
      <c r="J40" s="59" t="str">
        <f t="shared" ca="1" si="2"/>
        <v/>
      </c>
      <c r="K40" s="58" t="str">
        <f t="shared" si="1"/>
        <v>3944-VD-0171-DYP-RE-400-LST-0093Y</v>
      </c>
      <c r="L40" s="56" t="str">
        <f ca="1">IFERROR(INDIRECT("DB!"&amp;ADDRESS(MATCH(K40,DB!H:H,0),10)),"Not Issued")</f>
        <v>00</v>
      </c>
      <c r="M40" s="56" t="str" cm="1">
        <f t="array" aca="1" ref="M40" ca="1">IFERROR(INDIRECT("DB!"&amp;ADDRESS(MATCH(K40,DB!H:H,0),13)),"Not Issued")</f>
        <v>IFA</v>
      </c>
      <c r="N40" s="57" t="str">
        <f ca="1">IFERROR(INDIRECT("DB!"&amp;ADDRESS(MATCH(K40,DB!H:H,0),14)),"Not Issued")</f>
        <v>Not Exist</v>
      </c>
      <c r="O40" s="58">
        <f ca="1">IFERROR(INDIRECT("DB!"&amp;ADDRESS(MATCH(K40,DB!H:H,0),15)),"Not Issued")</f>
        <v>45629</v>
      </c>
      <c r="P40" s="57">
        <f ca="1">IFERROR(INDIRECT("DB!"&amp;ADDRESS(MATCH(K40,DB!H:H,0),18)),"Not Replied")</f>
        <v>0</v>
      </c>
      <c r="Q40" s="58">
        <f ca="1">IFERROR(INDIRECT("DB!"&amp;ADDRESS(MATCH(K40,DB!H:H,0),19)),"Not Replied")</f>
        <v>0</v>
      </c>
      <c r="R40" s="56">
        <f ca="1">IFERROR(INDIRECT("DB!"&amp;ADDRESS(MATCH(K40,DB!H:H,0),20)),"Not Issued")</f>
        <v>0</v>
      </c>
      <c r="S40" s="58">
        <f ca="1">IFERROR(INDIRECT("DB!"&amp;ADDRESS(MATCH(K40,DB!H:H,0),16)),"Not Issued")</f>
        <v>45639</v>
      </c>
      <c r="T40" s="59" t="str">
        <f t="shared" ca="1" si="5"/>
        <v>No Delay</v>
      </c>
      <c r="U40" s="60">
        <f ca="1">IFERROR(INDIRECT("DB!"&amp;ADDRESS(MATCH(K40,DB!H:H,0),22)),"")</f>
        <v>0</v>
      </c>
      <c r="V40" s="59" t="str">
        <f t="shared" ca="1" si="3"/>
        <v/>
      </c>
      <c r="W40" s="57"/>
    </row>
    <row r="41" spans="1:23" x14ac:dyDescent="0.25">
      <c r="W41" s="53"/>
    </row>
  </sheetData>
  <autoFilter ref="A1:W40" xr:uid="{00000000-0009-0000-0000-000000000000}"/>
  <phoneticPr fontId="3" type="noConversion"/>
  <conditionalFormatting sqref="B1:C1048576">
    <cfRule type="duplicateValues" dxfId="25" priority="47"/>
  </conditionalFormatting>
  <conditionalFormatting sqref="D1:D1048576">
    <cfRule type="duplicateValues" dxfId="24" priority="46"/>
  </conditionalFormatting>
  <conditionalFormatting sqref="J2:J40">
    <cfRule type="expression" dxfId="23" priority="21">
      <formula>AND(ISNUMBER(VALUE(J2)), VALUE(J2)&gt;0)</formula>
    </cfRule>
  </conditionalFormatting>
  <conditionalFormatting sqref="L2:L40">
    <cfRule type="expression" dxfId="22" priority="44">
      <formula>L2="Not Issued"</formula>
    </cfRule>
    <cfRule type="expression" dxfId="21" priority="45">
      <formula>L2="Not Issued"</formula>
    </cfRule>
  </conditionalFormatting>
  <conditionalFormatting sqref="L2:R40">
    <cfRule type="expression" dxfId="20" priority="37">
      <formula>L2="Not Issued"</formula>
    </cfRule>
  </conditionalFormatting>
  <conditionalFormatting sqref="N2:N40">
    <cfRule type="expression" dxfId="19" priority="28">
      <formula>N2="Not Issued"</formula>
    </cfRule>
    <cfRule type="expression" dxfId="18" priority="30">
      <formula>N2="Not Issued"</formula>
    </cfRule>
  </conditionalFormatting>
  <conditionalFormatting sqref="P2:P40">
    <cfRule type="expression" dxfId="17" priority="24">
      <formula>$P2="Not Replied"</formula>
    </cfRule>
  </conditionalFormatting>
  <conditionalFormatting sqref="Q2:Q40">
    <cfRule type="expression" dxfId="16" priority="26">
      <formula>$Q2="Not Replied"</formula>
    </cfRule>
  </conditionalFormatting>
  <conditionalFormatting sqref="R2">
    <cfRule type="expression" dxfId="15" priority="29">
      <formula>R2="CO"</formula>
    </cfRule>
  </conditionalFormatting>
  <conditionalFormatting sqref="R2:R40">
    <cfRule type="expression" dxfId="14" priority="33">
      <formula>R2="AN"</formula>
    </cfRule>
    <cfRule type="expression" dxfId="13" priority="34">
      <formula>R2="AP"</formula>
    </cfRule>
    <cfRule type="expression" dxfId="12" priority="35">
      <formula>R2="RE"</formula>
    </cfRule>
    <cfRule type="expression" dxfId="11" priority="36">
      <formula>R2="CO"</formula>
    </cfRule>
  </conditionalFormatting>
  <conditionalFormatting sqref="S2:S40">
    <cfRule type="expression" dxfId="10" priority="31">
      <formula>S2="Not Issued"</formula>
    </cfRule>
  </conditionalFormatting>
  <conditionalFormatting sqref="T2:T40">
    <cfRule type="expression" dxfId="9" priority="50">
      <formula>AND(ISNUMBER(VALUE(T2)), VALUE(T2)&gt;0)</formula>
    </cfRule>
  </conditionalFormatting>
  <conditionalFormatting sqref="V2:V40">
    <cfRule type="expression" dxfId="8" priority="49">
      <formula>AND(ISNUMBER(VALUE(V2)), VALUE(V2)&gt;0)</formula>
    </cfRule>
  </conditionalFormatting>
  <pageMargins left="0.7" right="0.7" top="0.75" bottom="0.75" header="0.3" footer="0.3"/>
  <pageSetup paperSize="8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221"/>
  <sheetViews>
    <sheetView showGridLines="0" tabSelected="1" view="pageBreakPreview" topLeftCell="I1" zoomScaleNormal="100" zoomScaleSheetLayoutView="100" workbookViewId="0">
      <pane ySplit="1" topLeftCell="A130" activePane="bottomLeft" state="frozen"/>
      <selection pane="bottomLeft" activeCell="Q139" sqref="Q139"/>
    </sheetView>
  </sheetViews>
  <sheetFormatPr defaultRowHeight="15" x14ac:dyDescent="0.25"/>
  <cols>
    <col min="1" max="1" width="8" customWidth="1"/>
    <col min="2" max="2" width="16.140625" bestFit="1" customWidth="1"/>
    <col min="3" max="3" width="37.140625" bestFit="1" customWidth="1"/>
    <col min="4" max="4" width="16.85546875" style="7" bestFit="1" customWidth="1"/>
    <col min="5" max="5" width="14.42578125" style="1" customWidth="1"/>
    <col min="6" max="6" width="33.42578125" bestFit="1" customWidth="1"/>
    <col min="7" max="7" width="12.85546875" bestFit="1" customWidth="1"/>
    <col min="8" max="8" width="34.42578125" bestFit="1" customWidth="1"/>
    <col min="9" max="9" width="56" customWidth="1"/>
    <col min="10" max="10" width="8.140625" style="6" customWidth="1"/>
    <col min="11" max="11" width="12.85546875" style="1" customWidth="1"/>
    <col min="12" max="12" width="9.42578125" style="1" customWidth="1"/>
    <col min="13" max="13" width="10.85546875" style="1" customWidth="1"/>
    <col min="14" max="14" width="16.140625" bestFit="1" customWidth="1"/>
    <col min="15" max="15" width="14.42578125" style="1" customWidth="1"/>
    <col min="16" max="16" width="16.85546875" style="1" customWidth="1"/>
    <col min="17" max="17" width="19.140625" style="9" customWidth="1"/>
    <col min="18" max="18" width="26.42578125" bestFit="1" customWidth="1"/>
    <col min="19" max="19" width="14.28515625" style="7" customWidth="1"/>
    <col min="20" max="20" width="14.28515625" style="1" customWidth="1"/>
    <col min="21" max="21" width="9.7109375" style="1" customWidth="1"/>
    <col min="22" max="22" width="18.5703125" style="7" bestFit="1" customWidth="1"/>
    <col min="23" max="23" width="18.5703125" style="9" bestFit="1" customWidth="1"/>
    <col min="24" max="24" width="25.7109375" style="4" bestFit="1" customWidth="1"/>
    <col min="25" max="25" width="13.85546875" style="7" bestFit="1" customWidth="1"/>
    <col min="26" max="26" width="18.85546875" style="7" bestFit="1" customWidth="1"/>
    <col min="27" max="27" width="15.28515625" style="1" bestFit="1" customWidth="1"/>
    <col min="28" max="28" width="49.85546875" customWidth="1"/>
  </cols>
  <sheetData>
    <row r="1" spans="1:28" s="2" customFormat="1" ht="39" customHeight="1" thickBot="1" x14ac:dyDescent="0.3">
      <c r="A1" s="31" t="s">
        <v>0</v>
      </c>
      <c r="B1" s="31" t="s">
        <v>14</v>
      </c>
      <c r="C1" s="31" t="s">
        <v>5</v>
      </c>
      <c r="D1" s="32" t="s">
        <v>12</v>
      </c>
      <c r="E1" s="33" t="s">
        <v>11</v>
      </c>
      <c r="F1" s="48" t="s">
        <v>1</v>
      </c>
      <c r="G1" s="43" t="s">
        <v>108</v>
      </c>
      <c r="H1" s="31" t="s">
        <v>269</v>
      </c>
      <c r="I1" s="32" t="s">
        <v>2</v>
      </c>
      <c r="J1" s="34" t="s">
        <v>6</v>
      </c>
      <c r="K1" s="33" t="s">
        <v>267</v>
      </c>
      <c r="L1" s="35" t="s">
        <v>4</v>
      </c>
      <c r="M1" s="33" t="s">
        <v>13</v>
      </c>
      <c r="N1" s="33" t="s">
        <v>25</v>
      </c>
      <c r="O1" s="32" t="s">
        <v>23</v>
      </c>
      <c r="P1" s="33" t="s">
        <v>122</v>
      </c>
      <c r="Q1" s="36" t="s">
        <v>123</v>
      </c>
      <c r="R1" s="32" t="s">
        <v>124</v>
      </c>
      <c r="S1" s="35" t="s">
        <v>9</v>
      </c>
      <c r="T1" s="33" t="s">
        <v>16</v>
      </c>
      <c r="U1" s="33" t="s">
        <v>17</v>
      </c>
      <c r="V1" s="32" t="s">
        <v>27</v>
      </c>
      <c r="W1" s="36" t="s">
        <v>28</v>
      </c>
      <c r="X1" s="35" t="s">
        <v>18</v>
      </c>
      <c r="Y1" s="35" t="s">
        <v>24</v>
      </c>
      <c r="Z1" s="32" t="s">
        <v>26</v>
      </c>
      <c r="AA1" s="33" t="s">
        <v>19</v>
      </c>
      <c r="AB1" s="31" t="s">
        <v>10</v>
      </c>
    </row>
    <row r="2" spans="1:28" x14ac:dyDescent="0.25">
      <c r="A2" s="13">
        <v>1</v>
      </c>
      <c r="B2" s="14" t="str">
        <f>IFERROR(VLOOKUP(F2,VPIS!B:R,6,0),"Not Exist")</f>
        <v>PO-PC2312-08</v>
      </c>
      <c r="C2" s="14" t="str">
        <f>IFERROR(VLOOKUP(F2,VPIS!B:R,7,0),"Not Exist")</f>
        <v>Screw Compressor &amp; Roots Blower Package</v>
      </c>
      <c r="D2" s="15">
        <f>IFERROR(VLOOKUP(F2,VPIS!B:R,8,0),"Not Exist")</f>
        <v>45795</v>
      </c>
      <c r="E2" s="46" t="str">
        <f>IFERROR(VLOOKUP(F2,VPIS!B:R,5,0),"Not Exist")</f>
        <v>INX</v>
      </c>
      <c r="F2" s="22" t="s">
        <v>29</v>
      </c>
      <c r="G2" s="45" t="str">
        <f>IFERROR(VLOOKUP(F2,VPIS!B:R,2,0),"Not Exist")</f>
        <v>23383-01</v>
      </c>
      <c r="H2" s="42" t="str">
        <f>CONCATENATE(F2,K2)</f>
        <v>3944-VD-0171-DYP-RE-400-INX-0001</v>
      </c>
      <c r="I2" s="17" t="str">
        <f>IFERROR(VLOOKUP(F2,VPIS!B:R,3,0),"Not Exist")</f>
        <v>Vendor Document Schedule</v>
      </c>
      <c r="J2" s="18" t="s">
        <v>130</v>
      </c>
      <c r="K2" s="16" t="str">
        <f>IF(COUNTIF(F2:$F$1048576,F2)=1,"Y","")</f>
        <v/>
      </c>
      <c r="L2" s="15" t="str">
        <f>IFERROR(VLOOKUP(F2,VPIS!B:R,4,0),"Not Exist")</f>
        <v>A</v>
      </c>
      <c r="M2" s="16" t="s">
        <v>113</v>
      </c>
      <c r="N2" s="14" t="s">
        <v>114</v>
      </c>
      <c r="O2" s="15">
        <v>45699</v>
      </c>
      <c r="P2" s="15">
        <v>45709</v>
      </c>
      <c r="Q2" s="19" t="str">
        <f>IF(AND(ISNUMBER(P2), ISNUMBER(S2)), IF(S2&lt;=P2, "No Delay", INT(S2-P2)), "")</f>
        <v>No Delay</v>
      </c>
      <c r="R2" s="17" t="s">
        <v>120</v>
      </c>
      <c r="S2" s="15">
        <v>45706</v>
      </c>
      <c r="T2" s="16" t="s">
        <v>121</v>
      </c>
      <c r="U2" s="16" t="s">
        <v>113</v>
      </c>
      <c r="V2" s="15"/>
      <c r="W2" s="20" t="str">
        <f ca="1">IF(AND(K2="Y", ISNUMBER(V2), TODAY()&gt;V2), TEXT(TODAY()-V2,"0"), "")</f>
        <v/>
      </c>
      <c r="X2" s="17"/>
      <c r="Y2" s="15"/>
      <c r="Z2" s="15"/>
      <c r="AA2" s="16"/>
      <c r="AB2" s="21"/>
    </row>
    <row r="3" spans="1:28" ht="15.75" thickBot="1" x14ac:dyDescent="0.3">
      <c r="A3" s="55">
        <v>2</v>
      </c>
      <c r="B3" s="22" t="str">
        <f>IFERROR(VLOOKUP(F3,VPIS!B:R,6,0),"Not Exist")</f>
        <v>PO-PC2312-08</v>
      </c>
      <c r="C3" s="22" t="str">
        <f>IFERROR(VLOOKUP(F3,VPIS!B:R,7,0),"Not Exist")</f>
        <v>Screw Compressor &amp; Roots Blower Package</v>
      </c>
      <c r="D3" s="23">
        <f>IFERROR(VLOOKUP(F3,VPIS!B:R,8,0),"Not Exist")</f>
        <v>45795</v>
      </c>
      <c r="E3" s="47" t="str">
        <f>IFERROR(VLOOKUP(F3,VPIS!B:R,5,0),"Not Exist")</f>
        <v>INX</v>
      </c>
      <c r="F3" s="22" t="s">
        <v>29</v>
      </c>
      <c r="G3" s="45" t="str">
        <f>IFERROR(VLOOKUP(F3,VPIS!B:R,2,0),"Not Exist")</f>
        <v>23383-01</v>
      </c>
      <c r="H3" s="45" t="str">
        <f t="shared" ref="H3:H4" si="0">CONCATENATE(F3,K3)</f>
        <v>3944-VD-0171-DYP-RE-400-INX-0001</v>
      </c>
      <c r="I3" s="25" t="str">
        <f>IFERROR(VLOOKUP(F3,VPIS!B:R,3,0),"Not Exist")</f>
        <v>Vendor Document Schedule</v>
      </c>
      <c r="J3" s="26" t="s">
        <v>109</v>
      </c>
      <c r="K3" s="24" t="str">
        <f>IF(COUNTIF(F3:$F$1048576,F3)=1,"Y","")</f>
        <v/>
      </c>
      <c r="L3" s="23" t="str">
        <f>IFERROR(VLOOKUP(F3,VPIS!B:R,4,0),"Not Exist")</f>
        <v>A</v>
      </c>
      <c r="M3" s="24" t="s">
        <v>113</v>
      </c>
      <c r="N3" s="22" t="s">
        <v>115</v>
      </c>
      <c r="O3" s="23">
        <v>45727</v>
      </c>
      <c r="P3" s="23">
        <v>45737</v>
      </c>
      <c r="Q3" s="27" t="str">
        <f t="shared" ref="Q3:Q31" si="1">IF(AND(ISNUMBER(P3), ISNUMBER(S3)), IF(S3&lt;=P3, "No Delay", INT(S3-P3)), "")</f>
        <v>No Delay</v>
      </c>
      <c r="R3" s="25" t="s">
        <v>128</v>
      </c>
      <c r="S3" s="23">
        <v>38428</v>
      </c>
      <c r="T3" s="24" t="s">
        <v>121</v>
      </c>
      <c r="U3" s="24" t="s">
        <v>113</v>
      </c>
      <c r="V3" s="23"/>
      <c r="W3" s="28" t="str">
        <f t="shared" ref="W3:W7" ca="1" si="2">IF(AND(K3="Y", ISNUMBER(V3), TODAY()&gt;V3), TEXT(TODAY()-V3,"0"), "")</f>
        <v/>
      </c>
      <c r="X3" s="25"/>
      <c r="Y3" s="23"/>
      <c r="Z3" s="23"/>
      <c r="AA3" s="24"/>
      <c r="AB3" s="29"/>
    </row>
    <row r="4" spans="1:28" x14ac:dyDescent="0.25">
      <c r="A4" s="13">
        <v>3</v>
      </c>
      <c r="B4" s="22" t="str">
        <f>IFERROR(VLOOKUP(F4,VPIS!B:R,6,0),"Not Exist")</f>
        <v>PO-PC2312-08</v>
      </c>
      <c r="C4" s="22" t="str">
        <f>IFERROR(VLOOKUP(F4,VPIS!B:R,7,0),"Not Exist")</f>
        <v>Screw Compressor &amp; Roots Blower Package</v>
      </c>
      <c r="D4" s="23">
        <f>IFERROR(VLOOKUP(F4,VPIS!B:R,8,0),"Not Exist")</f>
        <v>45795</v>
      </c>
      <c r="E4" s="47" t="str">
        <f>IFERROR(VLOOKUP(F4,VPIS!B:R,5,0),"Not Exist")</f>
        <v>INX</v>
      </c>
      <c r="F4" s="22" t="s">
        <v>29</v>
      </c>
      <c r="G4" s="45" t="str">
        <f>IFERROR(VLOOKUP(F4,VPIS!B:R,2,0),"Not Exist")</f>
        <v>23383-01</v>
      </c>
      <c r="H4" s="45" t="str">
        <f t="shared" si="0"/>
        <v>3944-VD-0171-DYP-RE-400-INX-0001</v>
      </c>
      <c r="I4" s="25" t="str">
        <f>IFERROR(VLOOKUP(F4,VPIS!B:R,3,0),"Not Exist")</f>
        <v>Vendor Document Schedule</v>
      </c>
      <c r="J4" s="26" t="s">
        <v>110</v>
      </c>
      <c r="K4" s="24" t="str">
        <f>IF(COUNTIF(F4:$F$1048576,F4)=1,"Y","")</f>
        <v/>
      </c>
      <c r="L4" s="23" t="str">
        <f>IFERROR(VLOOKUP(F4,VPIS!B:R,4,0),"Not Exist")</f>
        <v>A</v>
      </c>
      <c r="M4" s="24" t="s">
        <v>113</v>
      </c>
      <c r="N4" s="22" t="s">
        <v>116</v>
      </c>
      <c r="O4" s="23">
        <v>45790</v>
      </c>
      <c r="P4" s="23">
        <v>45800</v>
      </c>
      <c r="Q4" s="27" t="str">
        <f t="shared" si="1"/>
        <v>No Delay</v>
      </c>
      <c r="R4" s="25" t="s">
        <v>129</v>
      </c>
      <c r="S4" s="23">
        <v>45800</v>
      </c>
      <c r="T4" s="24" t="s">
        <v>121</v>
      </c>
      <c r="U4" s="24" t="s">
        <v>113</v>
      </c>
      <c r="V4" s="23"/>
      <c r="W4" s="28" t="str">
        <f t="shared" ca="1" si="2"/>
        <v/>
      </c>
      <c r="X4" s="25"/>
      <c r="Y4" s="23"/>
      <c r="Z4" s="23"/>
      <c r="AA4" s="24"/>
      <c r="AB4" s="29"/>
    </row>
    <row r="5" spans="1:28" ht="15.75" thickBot="1" x14ac:dyDescent="0.3">
      <c r="A5" s="55">
        <v>4</v>
      </c>
      <c r="B5" s="22" t="str">
        <f>IFERROR(VLOOKUP(F5,VPIS!B:R,6,0),"Not Exist")</f>
        <v>PO-PC2312-08</v>
      </c>
      <c r="C5" s="22" t="str">
        <f>IFERROR(VLOOKUP(F5,VPIS!B:R,7,0),"Not Exist")</f>
        <v>Screw Compressor &amp; Roots Blower Package</v>
      </c>
      <c r="D5" s="23">
        <f>IFERROR(VLOOKUP(F5,VPIS!B:R,8,0),"Not Exist")</f>
        <v>45795</v>
      </c>
      <c r="E5" s="47" t="str">
        <f>IFERROR(VLOOKUP(F5,VPIS!B:R,5,0),"Not Exist")</f>
        <v>INX</v>
      </c>
      <c r="F5" s="22" t="s">
        <v>29</v>
      </c>
      <c r="G5" s="45" t="str">
        <f>IFERROR(VLOOKUP(F5,VPIS!B:R,2,0),"Not Exist")</f>
        <v>23383-01</v>
      </c>
      <c r="H5" s="45" t="str">
        <f>CONCATENATE(F5,K5)</f>
        <v>3944-VD-0171-DYP-RE-400-INX-0001</v>
      </c>
      <c r="I5" s="25" t="str">
        <f>IFERROR(VLOOKUP(F5,VPIS!B:R,3,0),"Not Exist")</f>
        <v>Vendor Document Schedule</v>
      </c>
      <c r="J5" s="26" t="s">
        <v>111</v>
      </c>
      <c r="K5" s="24" t="str">
        <f>IF(COUNTIF(F5:$F$1048576,F5)=1,"Y","")</f>
        <v/>
      </c>
      <c r="L5" s="23" t="str">
        <f>IFERROR(VLOOKUP(F5,VPIS!B:R,4,0),"Not Exist")</f>
        <v>A</v>
      </c>
      <c r="M5" s="24" t="s">
        <v>113</v>
      </c>
      <c r="N5" s="22" t="s">
        <v>117</v>
      </c>
      <c r="O5" s="23">
        <v>45838</v>
      </c>
      <c r="P5" s="23">
        <v>45847</v>
      </c>
      <c r="Q5" s="27">
        <f>IF(AND(ISNUMBER(P5), ISNUMBER(S5)), IF(S5&lt;=P5, "No Delay", INT(S5-P5)), "")</f>
        <v>76</v>
      </c>
      <c r="R5" s="25" t="s">
        <v>131</v>
      </c>
      <c r="S5" s="23">
        <v>45923</v>
      </c>
      <c r="T5" s="24" t="s">
        <v>121</v>
      </c>
      <c r="U5" s="24" t="s">
        <v>113</v>
      </c>
      <c r="V5" s="23"/>
      <c r="W5" s="28" t="str">
        <f t="shared" ca="1" si="2"/>
        <v/>
      </c>
      <c r="X5" s="25"/>
      <c r="Y5" s="23"/>
      <c r="Z5" s="23"/>
      <c r="AA5" s="24"/>
      <c r="AB5" s="29"/>
    </row>
    <row r="6" spans="1:28" x14ac:dyDescent="0.25">
      <c r="A6" s="13">
        <v>5</v>
      </c>
      <c r="B6" s="22" t="str">
        <f>IFERROR(VLOOKUP(F6,VPIS!B:R,6,0),"Not Exist")</f>
        <v>PO-PC2312-08</v>
      </c>
      <c r="C6" s="22" t="str">
        <f>IFERROR(VLOOKUP(F6,VPIS!B:R,7,0),"Not Exist")</f>
        <v>Screw Compressor &amp; Roots Blower Package</v>
      </c>
      <c r="D6" s="23">
        <f>IFERROR(VLOOKUP(F6,VPIS!B:R,8,0),"Not Exist")</f>
        <v>45795</v>
      </c>
      <c r="E6" s="47" t="str">
        <f>IFERROR(VLOOKUP(F6,VPIS!B:R,5,0),"Not Exist")</f>
        <v>INX</v>
      </c>
      <c r="F6" s="44" t="s">
        <v>29</v>
      </c>
      <c r="G6" s="45" t="str">
        <f>IFERROR(VLOOKUP(F6,VPIS!B:R,2,0),"Not Exist")</f>
        <v>23383-01</v>
      </c>
      <c r="H6" s="22" t="str">
        <f t="shared" ref="H6:H7" si="3">CONCATENATE(F6,K6)</f>
        <v>3944-VD-0171-DYP-RE-400-INX-0001Y</v>
      </c>
      <c r="I6" s="25" t="str">
        <f>IFERROR(VLOOKUP(F6,VPIS!B:R,3,0),"Not Exist")</f>
        <v>Vendor Document Schedule</v>
      </c>
      <c r="J6" s="26" t="s">
        <v>112</v>
      </c>
      <c r="K6" s="24" t="str">
        <f>IF(COUNTIF(F6:$F$1048576,F6)=1,"Y","")</f>
        <v>Y</v>
      </c>
      <c r="L6" s="23" t="str">
        <f>IFERROR(VLOOKUP(F6,VPIS!B:R,4,0),"Not Exist")</f>
        <v>A</v>
      </c>
      <c r="M6" s="24" t="s">
        <v>113</v>
      </c>
      <c r="N6" s="22" t="s">
        <v>118</v>
      </c>
      <c r="O6" s="23">
        <v>45933</v>
      </c>
      <c r="P6" s="23">
        <v>45943</v>
      </c>
      <c r="Q6" s="27">
        <f t="shared" si="1"/>
        <v>123</v>
      </c>
      <c r="R6" s="25" t="s">
        <v>275</v>
      </c>
      <c r="S6" s="23">
        <v>46066</v>
      </c>
      <c r="T6" s="24" t="s">
        <v>121</v>
      </c>
      <c r="U6" s="24" t="s">
        <v>113</v>
      </c>
      <c r="V6" s="23"/>
      <c r="W6" s="28" t="str">
        <f t="shared" ca="1" si="2"/>
        <v/>
      </c>
      <c r="X6" s="25"/>
      <c r="Y6" s="23"/>
      <c r="Z6" s="23"/>
      <c r="AA6" s="24"/>
      <c r="AB6" s="29"/>
    </row>
    <row r="7" spans="1:28" ht="15.75" thickBot="1" x14ac:dyDescent="0.3">
      <c r="A7" s="55">
        <v>6</v>
      </c>
      <c r="B7" s="22" t="str">
        <f>IFERROR(VLOOKUP(F7,VPIS!B:R,6,0),"Not Exist")</f>
        <v>PO-PC2312-08</v>
      </c>
      <c r="C7" s="22" t="str">
        <f>IFERROR(VLOOKUP(F7,VPIS!B:R,7,0),"Not Exist")</f>
        <v>Screw Compressor &amp; Roots Blower Package</v>
      </c>
      <c r="D7" s="23">
        <f>IFERROR(VLOOKUP(F7,VPIS!B:R,8,0),"Not Exist")</f>
        <v>45928</v>
      </c>
      <c r="E7" s="47" t="str">
        <f>IFERROR(VLOOKUP(F7,VPIS!B:R,5,0),"Not Exist")</f>
        <v>PID</v>
      </c>
      <c r="F7" s="22" t="s">
        <v>31</v>
      </c>
      <c r="G7" s="45" t="str">
        <f>IFERROR(VLOOKUP(F7,VPIS!B:R,2,0),"Not Exist")</f>
        <v>23383-03</v>
      </c>
      <c r="H7" s="22" t="str">
        <f t="shared" si="3"/>
        <v>3944-VD-0171-DYP-RE-400-PID-0016</v>
      </c>
      <c r="I7" s="25" t="str">
        <f>IFERROR(VLOOKUP(F7,VPIS!B:R,3,0),"Not Exist")</f>
        <v>Piping &amp; Instrument Diagram (incl. legend)</v>
      </c>
      <c r="J7" s="26" t="s">
        <v>130</v>
      </c>
      <c r="K7" s="24" t="str">
        <f>IF(COUNTIF(F7:$F$1048576,F7)=1,"Y","")</f>
        <v/>
      </c>
      <c r="L7" s="23" t="str">
        <f>IFERROR(VLOOKUP(F7,VPIS!B:R,4,0),"Not Exist")</f>
        <v>A</v>
      </c>
      <c r="M7" s="24" t="s">
        <v>113</v>
      </c>
      <c r="N7" s="22" t="s">
        <v>135</v>
      </c>
      <c r="O7" s="23">
        <v>45694</v>
      </c>
      <c r="P7" s="23">
        <v>45704</v>
      </c>
      <c r="Q7" s="27">
        <f t="shared" si="1"/>
        <v>2</v>
      </c>
      <c r="R7" s="25" t="s">
        <v>120</v>
      </c>
      <c r="S7" s="23">
        <v>45706</v>
      </c>
      <c r="T7" s="24" t="s">
        <v>121</v>
      </c>
      <c r="U7" s="24" t="s">
        <v>113</v>
      </c>
      <c r="V7" s="23"/>
      <c r="W7" s="28" t="str">
        <f t="shared" ca="1" si="2"/>
        <v/>
      </c>
      <c r="X7" s="25"/>
      <c r="Y7" s="23"/>
      <c r="Z7" s="23"/>
      <c r="AA7" s="24"/>
      <c r="AB7" s="29"/>
    </row>
    <row r="8" spans="1:28" x14ac:dyDescent="0.25">
      <c r="A8" s="13">
        <v>7</v>
      </c>
      <c r="B8" s="22" t="str">
        <f>IFERROR(VLOOKUP(F8,VPIS!B:R,6,0),"Not Exist")</f>
        <v>PO-PC2312-08</v>
      </c>
      <c r="C8" s="22" t="str">
        <f>IFERROR(VLOOKUP(F8,VPIS!B:R,7,0),"Not Exist")</f>
        <v>Screw Compressor &amp; Roots Blower Package</v>
      </c>
      <c r="D8" s="23">
        <f>IFERROR(VLOOKUP(F8,VPIS!B:R,8,0),"Not Exist")</f>
        <v>45928</v>
      </c>
      <c r="E8" s="47" t="str">
        <f>IFERROR(VLOOKUP(F8,VPIS!B:R,5,0),"Not Exist")</f>
        <v>PID</v>
      </c>
      <c r="F8" s="22" t="s">
        <v>31</v>
      </c>
      <c r="G8" s="45" t="str">
        <f>IFERROR(VLOOKUP(F8,VPIS!B:R,2,0),"Not Exist")</f>
        <v>23383-03</v>
      </c>
      <c r="H8" s="22" t="str">
        <f t="shared" ref="H8:H24" si="4">CONCATENATE(F8,K8)</f>
        <v>3944-VD-0171-DYP-RE-400-PID-0016</v>
      </c>
      <c r="I8" s="25" t="str">
        <f>IFERROR(VLOOKUP(F8,VPIS!B:R,3,0),"Not Exist")</f>
        <v>Piping &amp; Instrument Diagram (incl. legend)</v>
      </c>
      <c r="J8" s="26" t="s">
        <v>109</v>
      </c>
      <c r="K8" s="24" t="str">
        <f>IF(COUNTIF(F8:$F$1048576,F8)=1,"Y","")</f>
        <v/>
      </c>
      <c r="L8" s="23" t="str">
        <f>IFERROR(VLOOKUP(F8,VPIS!B:R,4,0),"Not Exist")</f>
        <v>A</v>
      </c>
      <c r="M8" s="24" t="s">
        <v>113</v>
      </c>
      <c r="N8" s="22" t="s">
        <v>136</v>
      </c>
      <c r="O8" s="23">
        <v>45716</v>
      </c>
      <c r="P8" s="23">
        <v>45724</v>
      </c>
      <c r="Q8" s="27">
        <f t="shared" si="1"/>
        <v>11</v>
      </c>
      <c r="R8" s="25" t="s">
        <v>146</v>
      </c>
      <c r="S8" s="23">
        <v>45735</v>
      </c>
      <c r="T8" s="24" t="s">
        <v>121</v>
      </c>
      <c r="U8" s="24" t="s">
        <v>113</v>
      </c>
      <c r="V8" s="23"/>
      <c r="W8" s="28" t="str">
        <f t="shared" ref="W8:W24" ca="1" si="5">IF(AND(K8="Y", ISNUMBER(V8), TODAY()&gt;V8), TEXT(TODAY()-V8,"0"), "")</f>
        <v/>
      </c>
      <c r="X8" s="25"/>
      <c r="Y8" s="23"/>
      <c r="Z8" s="23"/>
      <c r="AA8" s="24"/>
      <c r="AB8" s="29"/>
    </row>
    <row r="9" spans="1:28" ht="15.75" thickBot="1" x14ac:dyDescent="0.3">
      <c r="A9" s="55">
        <v>8</v>
      </c>
      <c r="B9" s="22" t="str">
        <f>IFERROR(VLOOKUP(F9,VPIS!B:R,6,0),"Not Exist")</f>
        <v>PO-PC2312-08</v>
      </c>
      <c r="C9" s="22" t="str">
        <f>IFERROR(VLOOKUP(F9,VPIS!B:R,7,0),"Not Exist")</f>
        <v>Screw Compressor &amp; Roots Blower Package</v>
      </c>
      <c r="D9" s="23">
        <f>IFERROR(VLOOKUP(F9,VPIS!B:R,8,0),"Not Exist")</f>
        <v>45928</v>
      </c>
      <c r="E9" s="47" t="str">
        <f>IFERROR(VLOOKUP(F9,VPIS!B:R,5,0),"Not Exist")</f>
        <v>PID</v>
      </c>
      <c r="F9" s="22" t="s">
        <v>31</v>
      </c>
      <c r="G9" s="45" t="str">
        <f>IFERROR(VLOOKUP(F9,VPIS!B:R,2,0),"Not Exist")</f>
        <v>23383-03</v>
      </c>
      <c r="H9" s="22" t="str">
        <f t="shared" si="4"/>
        <v>3944-VD-0171-DYP-RE-400-PID-0016</v>
      </c>
      <c r="I9" s="25" t="str">
        <f>IFERROR(VLOOKUP(F9,VPIS!B:R,3,0),"Not Exist")</f>
        <v>Piping &amp; Instrument Diagram (incl. legend)</v>
      </c>
      <c r="J9" s="26" t="s">
        <v>110</v>
      </c>
      <c r="K9" s="24" t="str">
        <f>IF(COUNTIF(F9:$F$1048576,F9)=1,"Y","")</f>
        <v/>
      </c>
      <c r="L9" s="23" t="str">
        <f>IFERROR(VLOOKUP(F9,VPIS!B:R,4,0),"Not Exist")</f>
        <v>A</v>
      </c>
      <c r="M9" s="24" t="s">
        <v>113</v>
      </c>
      <c r="N9" s="22" t="s">
        <v>137</v>
      </c>
      <c r="O9" s="23">
        <v>45755</v>
      </c>
      <c r="P9" s="23">
        <v>45765</v>
      </c>
      <c r="Q9" s="27" t="str">
        <f t="shared" si="1"/>
        <v>No Delay</v>
      </c>
      <c r="R9" s="25" t="s">
        <v>145</v>
      </c>
      <c r="S9" s="23">
        <v>45761</v>
      </c>
      <c r="T9" s="24" t="s">
        <v>121</v>
      </c>
      <c r="U9" s="24" t="s">
        <v>113</v>
      </c>
      <c r="V9" s="23"/>
      <c r="W9" s="28" t="str">
        <f t="shared" ca="1" si="5"/>
        <v/>
      </c>
      <c r="X9" s="37"/>
      <c r="Y9" s="38"/>
      <c r="Z9" s="38"/>
      <c r="AA9" s="39"/>
      <c r="AB9" s="29"/>
    </row>
    <row r="10" spans="1:28" x14ac:dyDescent="0.25">
      <c r="A10" s="13">
        <v>9</v>
      </c>
      <c r="B10" s="22" t="str">
        <f>IFERROR(VLOOKUP(F10,VPIS!B:R,6,0),"Not Exist")</f>
        <v>PO-PC2312-08</v>
      </c>
      <c r="C10" s="22" t="str">
        <f>IFERROR(VLOOKUP(F10,VPIS!B:R,7,0),"Not Exist")</f>
        <v>Screw Compressor &amp; Roots Blower Package</v>
      </c>
      <c r="D10" s="23">
        <f>IFERROR(VLOOKUP(F10,VPIS!B:R,8,0),"Not Exist")</f>
        <v>45928</v>
      </c>
      <c r="E10" s="47" t="str">
        <f>IFERROR(VLOOKUP(F10,VPIS!B:R,5,0),"Not Exist")</f>
        <v>PID</v>
      </c>
      <c r="F10" s="22" t="s">
        <v>31</v>
      </c>
      <c r="G10" s="45" t="str">
        <f>IFERROR(VLOOKUP(F10,VPIS!B:R,2,0),"Not Exist")</f>
        <v>23383-03</v>
      </c>
      <c r="H10" s="22" t="str">
        <f t="shared" si="4"/>
        <v>3944-VD-0171-DYP-RE-400-PID-0016</v>
      </c>
      <c r="I10" s="25" t="str">
        <f>IFERROR(VLOOKUP(F10,VPIS!B:R,3,0),"Not Exist")</f>
        <v>Piping &amp; Instrument Diagram (incl. legend)</v>
      </c>
      <c r="J10" s="26" t="s">
        <v>111</v>
      </c>
      <c r="K10" s="24" t="str">
        <f>IF(COUNTIF(F10:$F$1048576,F10)=1,"Y","")</f>
        <v/>
      </c>
      <c r="L10" s="23" t="str">
        <f>IFERROR(VLOOKUP(F10,VPIS!B:R,4,0),"Not Exist")</f>
        <v>A</v>
      </c>
      <c r="M10" s="24" t="s">
        <v>113</v>
      </c>
      <c r="N10" s="22" t="s">
        <v>138</v>
      </c>
      <c r="O10" s="23" t="s">
        <v>138</v>
      </c>
      <c r="P10" s="23"/>
      <c r="Q10" s="27" t="str">
        <f t="shared" si="1"/>
        <v/>
      </c>
      <c r="R10" s="54" t="s">
        <v>138</v>
      </c>
      <c r="S10" s="23">
        <v>45817</v>
      </c>
      <c r="T10" s="24" t="s">
        <v>121</v>
      </c>
      <c r="U10" s="24" t="s">
        <v>113</v>
      </c>
      <c r="V10" s="23"/>
      <c r="W10" s="28" t="str">
        <f t="shared" ca="1" si="5"/>
        <v/>
      </c>
      <c r="X10" s="25"/>
      <c r="Y10" s="23"/>
      <c r="Z10" s="23"/>
      <c r="AA10" s="24"/>
      <c r="AB10" s="29"/>
    </row>
    <row r="11" spans="1:28" ht="15.75" thickBot="1" x14ac:dyDescent="0.3">
      <c r="A11" s="55">
        <v>10</v>
      </c>
      <c r="B11" s="22" t="str">
        <f>IFERROR(VLOOKUP(F11,VPIS!B:R,6,0),"Not Exist")</f>
        <v>PO-PC2312-08</v>
      </c>
      <c r="C11" s="22" t="str">
        <f>IFERROR(VLOOKUP(F11,VPIS!B:R,7,0),"Not Exist")</f>
        <v>Screw Compressor &amp; Roots Blower Package</v>
      </c>
      <c r="D11" s="23">
        <f>IFERROR(VLOOKUP(F11,VPIS!B:R,8,0),"Not Exist")</f>
        <v>45928</v>
      </c>
      <c r="E11" s="47" t="str">
        <f>IFERROR(VLOOKUP(F11,VPIS!B:R,5,0),"Not Exist")</f>
        <v>PID</v>
      </c>
      <c r="F11" s="22" t="s">
        <v>31</v>
      </c>
      <c r="G11" s="45" t="str">
        <f>IFERROR(VLOOKUP(F11,VPIS!B:R,2,0),"Not Exist")</f>
        <v>23383-03</v>
      </c>
      <c r="H11" s="22" t="str">
        <f t="shared" si="4"/>
        <v>3944-VD-0171-DYP-RE-400-PID-0016</v>
      </c>
      <c r="I11" s="25" t="str">
        <f>IFERROR(VLOOKUP(F11,VPIS!B:R,3,0),"Not Exist")</f>
        <v>Piping &amp; Instrument Diagram (incl. legend)</v>
      </c>
      <c r="J11" s="26" t="s">
        <v>112</v>
      </c>
      <c r="K11" s="24" t="str">
        <f>IF(COUNTIF(F11:$F$1048576,F11)=1,"Y","")</f>
        <v/>
      </c>
      <c r="L11" s="23" t="str">
        <f>IFERROR(VLOOKUP(F11,VPIS!B:R,4,0),"Not Exist")</f>
        <v>A</v>
      </c>
      <c r="M11" s="24" t="s">
        <v>113</v>
      </c>
      <c r="N11" s="22" t="s">
        <v>139</v>
      </c>
      <c r="O11" s="23">
        <v>45828</v>
      </c>
      <c r="P11" s="23">
        <v>45838</v>
      </c>
      <c r="Q11" s="27" t="str">
        <f t="shared" si="1"/>
        <v>No Delay</v>
      </c>
      <c r="R11" s="54" t="s">
        <v>261</v>
      </c>
      <c r="S11" s="23">
        <v>45835</v>
      </c>
      <c r="T11" s="24" t="s">
        <v>121</v>
      </c>
      <c r="U11" s="40" t="s">
        <v>113</v>
      </c>
      <c r="V11" s="23"/>
      <c r="W11" s="28" t="str">
        <f t="shared" ca="1" si="5"/>
        <v/>
      </c>
      <c r="X11" s="25"/>
      <c r="Y11" s="23"/>
      <c r="Z11" s="23"/>
      <c r="AA11" s="24"/>
      <c r="AB11" s="29"/>
    </row>
    <row r="12" spans="1:28" x14ac:dyDescent="0.25">
      <c r="A12" s="13">
        <v>11</v>
      </c>
      <c r="B12" s="22" t="str">
        <f>IFERROR(VLOOKUP(F12,VPIS!B:R,6,0),"Not Exist")</f>
        <v>PO-PC2312-08</v>
      </c>
      <c r="C12" s="22" t="str">
        <f>IFERROR(VLOOKUP(F12,VPIS!B:R,7,0),"Not Exist")</f>
        <v>Screw Compressor &amp; Roots Blower Package</v>
      </c>
      <c r="D12" s="23">
        <f>IFERROR(VLOOKUP(F12,VPIS!B:R,8,0),"Not Exist")</f>
        <v>45928</v>
      </c>
      <c r="E12" s="47" t="str">
        <f>IFERROR(VLOOKUP(F12,VPIS!B:R,5,0),"Not Exist")</f>
        <v>PID</v>
      </c>
      <c r="F12" s="22" t="s">
        <v>31</v>
      </c>
      <c r="G12" s="45" t="str">
        <f>IFERROR(VLOOKUP(F12,VPIS!B:R,2,0),"Not Exist")</f>
        <v>23383-03</v>
      </c>
      <c r="H12" s="22" t="str">
        <f t="shared" si="4"/>
        <v>3944-VD-0171-DYP-RE-400-PID-0016</v>
      </c>
      <c r="I12" s="25" t="str">
        <f>IFERROR(VLOOKUP(F12,VPIS!B:R,3,0),"Not Exist")</f>
        <v>Piping &amp; Instrument Diagram (incl. legend)</v>
      </c>
      <c r="J12" s="26" t="s">
        <v>119</v>
      </c>
      <c r="K12" s="24" t="str">
        <f>IF(COUNTIF(F12:$F$1048576,F12)=1,"Y","")</f>
        <v/>
      </c>
      <c r="L12" s="23" t="str">
        <f>IFERROR(VLOOKUP(F12,VPIS!B:R,4,0),"Not Exist")</f>
        <v>A</v>
      </c>
      <c r="M12" s="24" t="s">
        <v>113</v>
      </c>
      <c r="N12" s="22" t="s">
        <v>140</v>
      </c>
      <c r="O12" s="23">
        <v>45840</v>
      </c>
      <c r="P12" s="23">
        <v>45850</v>
      </c>
      <c r="Q12" s="27">
        <f>IF(AND(ISNUMBER(P12), ISNUMBER(S12)), IF(S12&lt;=P12, "No Delay", INT(S12-P12)), "")</f>
        <v>41</v>
      </c>
      <c r="R12" s="25" t="s">
        <v>144</v>
      </c>
      <c r="S12" s="23">
        <v>45891</v>
      </c>
      <c r="T12" s="24" t="s">
        <v>121</v>
      </c>
      <c r="U12" s="24" t="s">
        <v>113</v>
      </c>
      <c r="V12" s="23"/>
      <c r="W12" s="28" t="str">
        <f t="shared" ca="1" si="5"/>
        <v/>
      </c>
      <c r="X12" s="25"/>
      <c r="Y12" s="23"/>
      <c r="Z12" s="23"/>
      <c r="AA12" s="24"/>
      <c r="AB12" s="29"/>
    </row>
    <row r="13" spans="1:28" ht="15.75" thickBot="1" x14ac:dyDescent="0.3">
      <c r="A13" s="55">
        <v>12</v>
      </c>
      <c r="B13" s="22" t="str">
        <f>IFERROR(VLOOKUP(F13,VPIS!B:R,6,0),"Not Exist")</f>
        <v>PO-PC2312-08</v>
      </c>
      <c r="C13" s="22" t="str">
        <f>IFERROR(VLOOKUP(F13,VPIS!B:R,7,0),"Not Exist")</f>
        <v>Screw Compressor &amp; Roots Blower Package</v>
      </c>
      <c r="D13" s="23">
        <f>IFERROR(VLOOKUP(F13,VPIS!B:R,8,0),"Not Exist")</f>
        <v>45928</v>
      </c>
      <c r="E13" s="47" t="str">
        <f>IFERROR(VLOOKUP(F13,VPIS!B:R,5,0),"Not Exist")</f>
        <v>PID</v>
      </c>
      <c r="F13" s="22" t="s">
        <v>31</v>
      </c>
      <c r="G13" s="45" t="str">
        <f>IFERROR(VLOOKUP(F13,VPIS!B:R,2,0),"Not Exist")</f>
        <v>23383-03</v>
      </c>
      <c r="H13" s="22" t="str">
        <f t="shared" si="4"/>
        <v>3944-VD-0171-DYP-RE-400-PID-0016</v>
      </c>
      <c r="I13" s="25" t="str">
        <f>IFERROR(VLOOKUP(F13,VPIS!B:R,3,0),"Not Exist")</f>
        <v>Piping &amp; Instrument Diagram (incl. legend)</v>
      </c>
      <c r="J13" s="26" t="s">
        <v>133</v>
      </c>
      <c r="K13" s="24" t="str">
        <f>IF(COUNTIF(F13:$F$1048576,F13)=1,"Y","")</f>
        <v/>
      </c>
      <c r="L13" s="23" t="str">
        <f>IFERROR(VLOOKUP(F13,VPIS!B:R,4,0),"Not Exist")</f>
        <v>A</v>
      </c>
      <c r="M13" s="24" t="s">
        <v>113</v>
      </c>
      <c r="N13" s="22" t="s">
        <v>141</v>
      </c>
      <c r="O13" s="23">
        <v>45910</v>
      </c>
      <c r="P13" s="23">
        <v>45920</v>
      </c>
      <c r="Q13" s="27">
        <f>IF(AND(ISNUMBER(P13), ISNUMBER(S13)), IF(S13&lt;=P13, "No Delay", INT(S13-P13)), "")</f>
        <v>37</v>
      </c>
      <c r="R13" s="25" t="s">
        <v>143</v>
      </c>
      <c r="S13" s="23">
        <v>45957</v>
      </c>
      <c r="T13" s="24" t="s">
        <v>121</v>
      </c>
      <c r="U13" s="24" t="s">
        <v>113</v>
      </c>
      <c r="V13" s="23"/>
      <c r="W13" s="28" t="str">
        <f t="shared" ca="1" si="5"/>
        <v/>
      </c>
      <c r="X13" s="25"/>
      <c r="Y13" s="23"/>
      <c r="Z13" s="23"/>
      <c r="AA13" s="24"/>
      <c r="AB13" s="29"/>
    </row>
    <row r="14" spans="1:28" x14ac:dyDescent="0.25">
      <c r="A14" s="13">
        <v>13</v>
      </c>
      <c r="B14" s="22" t="str">
        <f>IFERROR(VLOOKUP(F14,VPIS!B:R,6,0),"Not Exist")</f>
        <v>PO-PC2312-08</v>
      </c>
      <c r="C14" s="22" t="str">
        <f>IFERROR(VLOOKUP(F14,VPIS!B:R,7,0),"Not Exist")</f>
        <v>Screw Compressor &amp; Roots Blower Package</v>
      </c>
      <c r="D14" s="23">
        <f>IFERROR(VLOOKUP(F14,VPIS!B:R,8,0),"Not Exist")</f>
        <v>45928</v>
      </c>
      <c r="E14" s="47" t="str">
        <f>IFERROR(VLOOKUP(F14,VPIS!B:R,5,0),"Not Exist")</f>
        <v>PID</v>
      </c>
      <c r="F14" s="22" t="s">
        <v>31</v>
      </c>
      <c r="G14" s="45" t="str">
        <f>IFERROR(VLOOKUP(F14,VPIS!B:R,2,0),"Not Exist")</f>
        <v>23383-03</v>
      </c>
      <c r="H14" s="22" t="str">
        <f t="shared" si="4"/>
        <v>3944-VD-0171-DYP-RE-400-PID-0016</v>
      </c>
      <c r="I14" s="25" t="str">
        <f>IFERROR(VLOOKUP(F14,VPIS!B:R,3,0),"Not Exist")</f>
        <v>Piping &amp; Instrument Diagram (incl. legend)</v>
      </c>
      <c r="J14" s="26" t="s">
        <v>134</v>
      </c>
      <c r="K14" s="24" t="str">
        <f>IF(COUNTIF(F14:$F$1048576,F14)=1,"Y","")</f>
        <v/>
      </c>
      <c r="L14" s="23" t="str">
        <f>IFERROR(VLOOKUP(F14,VPIS!B:R,4,0),"Not Exist")</f>
        <v>A</v>
      </c>
      <c r="M14" s="24" t="s">
        <v>113</v>
      </c>
      <c r="N14" s="22" t="s">
        <v>142</v>
      </c>
      <c r="O14" s="23">
        <v>45987</v>
      </c>
      <c r="P14" s="23">
        <v>45997</v>
      </c>
      <c r="Q14" s="27">
        <f t="shared" si="1"/>
        <v>53</v>
      </c>
      <c r="R14" s="25" t="s">
        <v>268</v>
      </c>
      <c r="S14" s="23">
        <v>46050</v>
      </c>
      <c r="T14" s="24" t="s">
        <v>121</v>
      </c>
      <c r="U14" s="24" t="s">
        <v>113</v>
      </c>
      <c r="V14" s="23"/>
      <c r="W14" s="28" t="str">
        <f t="shared" ca="1" si="5"/>
        <v/>
      </c>
      <c r="X14" s="37"/>
      <c r="Y14" s="38"/>
      <c r="Z14" s="23"/>
      <c r="AA14" s="24"/>
      <c r="AB14" s="29"/>
    </row>
    <row r="15" spans="1:28" ht="15.75" thickBot="1" x14ac:dyDescent="0.3">
      <c r="A15" s="55">
        <v>14</v>
      </c>
      <c r="B15" s="22" t="str">
        <f>IFERROR(VLOOKUP(F15,VPIS!B:R,6,0),"Not Exist")</f>
        <v>PO-PC2312-08</v>
      </c>
      <c r="C15" s="22" t="str">
        <f>IFERROR(VLOOKUP(F15,VPIS!B:R,7,0),"Not Exist")</f>
        <v>Screw Compressor &amp; Roots Blower Package</v>
      </c>
      <c r="D15" s="23">
        <f>IFERROR(VLOOKUP(F15,VPIS!B:R,8,0),"Not Exist")</f>
        <v>45928</v>
      </c>
      <c r="E15" s="47" t="str">
        <f>IFERROR(VLOOKUP(F15,VPIS!B:R,5,0),"Not Exist")</f>
        <v>DWG</v>
      </c>
      <c r="F15" s="22" t="s">
        <v>33</v>
      </c>
      <c r="G15" s="45" t="str">
        <f>IFERROR(VLOOKUP(F15,VPIS!B:R,2,0),"Not Exist")</f>
        <v>23383-04A</v>
      </c>
      <c r="H15" s="22" t="str">
        <f t="shared" si="4"/>
        <v>3944-VD-0171-DYP-RE-400-DWG-0020</v>
      </c>
      <c r="I15" s="25" t="str">
        <f>IFERROR(VLOOKUP(F15,VPIS!B:R,3,0),"Not Exist")</f>
        <v>General Arrangement Drawing (incl foundation load details) 40001</v>
      </c>
      <c r="J15" s="26" t="s">
        <v>130</v>
      </c>
      <c r="K15" s="24" t="str">
        <f>IF(COUNTIF(F15:$F$1048576,F15)=1,"Y","")</f>
        <v/>
      </c>
      <c r="L15" s="23" t="str">
        <f>IFERROR(VLOOKUP(F15,VPIS!B:R,4,0),"Not Exist")</f>
        <v>A</v>
      </c>
      <c r="M15" s="24" t="s">
        <v>113</v>
      </c>
      <c r="N15" s="22" t="s">
        <v>137</v>
      </c>
      <c r="O15" s="23">
        <v>45755</v>
      </c>
      <c r="P15" s="23">
        <v>45765</v>
      </c>
      <c r="Q15" s="27">
        <f t="shared" si="1"/>
        <v>10</v>
      </c>
      <c r="R15" s="25" t="s">
        <v>138</v>
      </c>
      <c r="S15" s="23">
        <v>45775</v>
      </c>
      <c r="T15" s="24" t="s">
        <v>121</v>
      </c>
      <c r="U15" s="24" t="s">
        <v>113</v>
      </c>
      <c r="V15" s="23"/>
      <c r="W15" s="28" t="str">
        <f t="shared" ca="1" si="5"/>
        <v/>
      </c>
      <c r="X15" s="37"/>
      <c r="Y15" s="38"/>
      <c r="Z15" s="23"/>
      <c r="AA15" s="24"/>
      <c r="AB15" s="29"/>
    </row>
    <row r="16" spans="1:28" x14ac:dyDescent="0.25">
      <c r="A16" s="13">
        <v>15</v>
      </c>
      <c r="B16" s="22" t="str">
        <f>IFERROR(VLOOKUP(F16,VPIS!B:R,6,0),"Not Exist")</f>
        <v>PO-PC2312-08</v>
      </c>
      <c r="C16" s="22" t="str">
        <f>IFERROR(VLOOKUP(F16,VPIS!B:R,7,0),"Not Exist")</f>
        <v>Screw Compressor &amp; Roots Blower Package</v>
      </c>
      <c r="D16" s="23">
        <f>IFERROR(VLOOKUP(F16,VPIS!B:R,8,0),"Not Exist")</f>
        <v>45928</v>
      </c>
      <c r="E16" s="47" t="str">
        <f>IFERROR(VLOOKUP(F16,VPIS!B:R,5,0),"Not Exist")</f>
        <v>DWG</v>
      </c>
      <c r="F16" s="22" t="s">
        <v>33</v>
      </c>
      <c r="G16" s="45" t="str">
        <f>IFERROR(VLOOKUP(F16,VPIS!B:R,2,0),"Not Exist")</f>
        <v>23383-04A</v>
      </c>
      <c r="H16" s="22" t="str">
        <f t="shared" si="4"/>
        <v>3944-VD-0171-DYP-RE-400-DWG-0020</v>
      </c>
      <c r="I16" s="25" t="str">
        <f>IFERROR(VLOOKUP(F16,VPIS!B:R,3,0),"Not Exist")</f>
        <v>General Arrangement Drawing (incl foundation load details) 40001</v>
      </c>
      <c r="J16" s="26" t="s">
        <v>109</v>
      </c>
      <c r="K16" s="24" t="str">
        <f>IF(COUNTIF(F16:$F$1048576,F16)=1,"Y","")</f>
        <v/>
      </c>
      <c r="L16" s="23" t="str">
        <f>IFERROR(VLOOKUP(F16,VPIS!B:R,4,0),"Not Exist")</f>
        <v>A</v>
      </c>
      <c r="M16" s="24" t="s">
        <v>113</v>
      </c>
      <c r="N16" s="22" t="s">
        <v>148</v>
      </c>
      <c r="O16" s="23">
        <v>45825</v>
      </c>
      <c r="P16" s="23">
        <v>45835</v>
      </c>
      <c r="Q16" s="27">
        <f t="shared" si="1"/>
        <v>26</v>
      </c>
      <c r="R16" s="25" t="s">
        <v>152</v>
      </c>
      <c r="S16" s="23">
        <v>45861</v>
      </c>
      <c r="T16" s="24" t="s">
        <v>121</v>
      </c>
      <c r="U16" s="24" t="s">
        <v>113</v>
      </c>
      <c r="V16" s="23"/>
      <c r="W16" s="28" t="str">
        <f t="shared" ca="1" si="5"/>
        <v/>
      </c>
      <c r="X16" s="37"/>
      <c r="Y16" s="38"/>
      <c r="Z16" s="38"/>
      <c r="AA16" s="24"/>
      <c r="AB16" s="29"/>
    </row>
    <row r="17" spans="1:28" ht="15.75" thickBot="1" x14ac:dyDescent="0.3">
      <c r="A17" s="55">
        <v>16</v>
      </c>
      <c r="B17" s="22" t="str">
        <f>IFERROR(VLOOKUP(F17,VPIS!B:R,6,0),"Not Exist")</f>
        <v>PO-PC2312-08</v>
      </c>
      <c r="C17" s="22" t="str">
        <f>IFERROR(VLOOKUP(F17,VPIS!B:R,7,0),"Not Exist")</f>
        <v>Screw Compressor &amp; Roots Blower Package</v>
      </c>
      <c r="D17" s="23">
        <f>IFERROR(VLOOKUP(F17,VPIS!B:R,8,0),"Not Exist")</f>
        <v>45928</v>
      </c>
      <c r="E17" s="47" t="str">
        <f>IFERROR(VLOOKUP(F17,VPIS!B:R,5,0),"Not Exist")</f>
        <v>DWG</v>
      </c>
      <c r="F17" s="22" t="s">
        <v>33</v>
      </c>
      <c r="G17" s="45" t="str">
        <f>IFERROR(VLOOKUP(F17,VPIS!B:R,2,0),"Not Exist")</f>
        <v>23383-04A</v>
      </c>
      <c r="H17" s="22" t="str">
        <f t="shared" si="4"/>
        <v>3944-VD-0171-DYP-RE-400-DWG-0020</v>
      </c>
      <c r="I17" s="25" t="str">
        <f>IFERROR(VLOOKUP(F17,VPIS!B:R,3,0),"Not Exist")</f>
        <v>General Arrangement Drawing (incl foundation load details) 40001</v>
      </c>
      <c r="J17" s="26" t="s">
        <v>110</v>
      </c>
      <c r="K17" s="24" t="str">
        <f>IF(COUNTIF(F17:$F$1048576,F17)=1,"Y","")</f>
        <v/>
      </c>
      <c r="L17" s="23" t="str">
        <f>IFERROR(VLOOKUP(F17,VPIS!B:R,4,0),"Not Exist")</f>
        <v>A</v>
      </c>
      <c r="M17" s="24" t="s">
        <v>113</v>
      </c>
      <c r="N17" s="22" t="s">
        <v>138</v>
      </c>
      <c r="O17" s="23">
        <v>45877</v>
      </c>
      <c r="P17" s="23">
        <v>45887</v>
      </c>
      <c r="Q17" s="27">
        <f t="shared" si="1"/>
        <v>17</v>
      </c>
      <c r="R17" s="25" t="s">
        <v>163</v>
      </c>
      <c r="S17" s="23">
        <v>45904</v>
      </c>
      <c r="T17" s="24" t="s">
        <v>121</v>
      </c>
      <c r="U17" s="24" t="s">
        <v>113</v>
      </c>
      <c r="V17" s="23"/>
      <c r="W17" s="28" t="str">
        <f t="shared" ca="1" si="5"/>
        <v/>
      </c>
      <c r="X17" s="25"/>
      <c r="Y17" s="23"/>
      <c r="Z17" s="23"/>
      <c r="AA17" s="24"/>
      <c r="AB17" s="29"/>
    </row>
    <row r="18" spans="1:28" x14ac:dyDescent="0.25">
      <c r="A18" s="13">
        <v>17</v>
      </c>
      <c r="B18" s="22" t="str">
        <f>IFERROR(VLOOKUP(F18,VPIS!B:R,6,0),"Not Exist")</f>
        <v>PO-PC2312-08</v>
      </c>
      <c r="C18" s="22" t="str">
        <f>IFERROR(VLOOKUP(F18,VPIS!B:R,7,0),"Not Exist")</f>
        <v>Screw Compressor &amp; Roots Blower Package</v>
      </c>
      <c r="D18" s="23">
        <f>IFERROR(VLOOKUP(F18,VPIS!B:R,8,0),"Not Exist")</f>
        <v>45928</v>
      </c>
      <c r="E18" s="47" t="str">
        <f>IFERROR(VLOOKUP(F18,VPIS!B:R,5,0),"Not Exist")</f>
        <v>DWG</v>
      </c>
      <c r="F18" s="22" t="s">
        <v>33</v>
      </c>
      <c r="G18" s="45" t="str">
        <f>IFERROR(VLOOKUP(F18,VPIS!B:R,2,0),"Not Exist")</f>
        <v>23383-04A</v>
      </c>
      <c r="H18" s="22" t="str">
        <f t="shared" si="4"/>
        <v>3944-VD-0171-DYP-RE-400-DWG-0020</v>
      </c>
      <c r="I18" s="25" t="str">
        <f>IFERROR(VLOOKUP(F18,VPIS!B:R,3,0),"Not Exist")</f>
        <v>General Arrangement Drawing (incl foundation load details) 40001</v>
      </c>
      <c r="J18" s="26" t="s">
        <v>111</v>
      </c>
      <c r="K18" s="24" t="str">
        <f>IF(COUNTIF(F18:$F$1048576,F18)=1,"Y","")</f>
        <v/>
      </c>
      <c r="L18" s="23" t="str">
        <f>IFERROR(VLOOKUP(F18,VPIS!B:R,4,0),"Not Exist")</f>
        <v>A</v>
      </c>
      <c r="M18" s="24" t="s">
        <v>113</v>
      </c>
      <c r="N18" s="22" t="s">
        <v>138</v>
      </c>
      <c r="O18" s="23">
        <v>45932</v>
      </c>
      <c r="P18" s="23">
        <v>45942</v>
      </c>
      <c r="Q18" s="27">
        <f t="shared" si="1"/>
        <v>43</v>
      </c>
      <c r="R18" s="25" t="s">
        <v>138</v>
      </c>
      <c r="S18" s="23">
        <v>45985</v>
      </c>
      <c r="T18" s="24" t="s">
        <v>121</v>
      </c>
      <c r="U18" s="24" t="s">
        <v>113</v>
      </c>
      <c r="V18" s="23"/>
      <c r="W18" s="28" t="str">
        <f t="shared" ca="1" si="5"/>
        <v/>
      </c>
      <c r="X18" s="37"/>
      <c r="Y18" s="38"/>
      <c r="Z18" s="23"/>
      <c r="AA18" s="24"/>
      <c r="AB18" s="29"/>
    </row>
    <row r="19" spans="1:28" ht="15.75" thickBot="1" x14ac:dyDescent="0.3">
      <c r="A19" s="55">
        <v>18</v>
      </c>
      <c r="B19" s="22" t="str">
        <f>IFERROR(VLOOKUP(F19,VPIS!B:R,6,0),"Not Exist")</f>
        <v>PO-PC2312-08</v>
      </c>
      <c r="C19" s="22" t="str">
        <f>IFERROR(VLOOKUP(F19,VPIS!B:R,7,0),"Not Exist")</f>
        <v>Screw Compressor &amp; Roots Blower Package</v>
      </c>
      <c r="D19" s="23">
        <f>IFERROR(VLOOKUP(F19,VPIS!B:R,8,0),"Not Exist")</f>
        <v>45928</v>
      </c>
      <c r="E19" s="47" t="str">
        <f>IFERROR(VLOOKUP(F19,VPIS!B:R,5,0),"Not Exist")</f>
        <v>DWG</v>
      </c>
      <c r="F19" s="22" t="s">
        <v>33</v>
      </c>
      <c r="G19" s="45" t="str">
        <f>IFERROR(VLOOKUP(F19,VPIS!B:R,2,0),"Not Exist")</f>
        <v>23383-04A</v>
      </c>
      <c r="H19" s="22" t="str">
        <f t="shared" si="4"/>
        <v>3944-VD-0171-DYP-RE-400-DWG-0020</v>
      </c>
      <c r="I19" s="25" t="str">
        <f>IFERROR(VLOOKUP(F19,VPIS!B:R,3,0),"Not Exist")</f>
        <v>General Arrangement Drawing (incl foundation load details) 40001</v>
      </c>
      <c r="J19" s="26" t="s">
        <v>112</v>
      </c>
      <c r="K19" s="24" t="str">
        <f>IF(COUNTIF(F19:$F$1048576,F19)=1,"Y","")</f>
        <v/>
      </c>
      <c r="L19" s="23" t="str">
        <f>IFERROR(VLOOKUP(F19,VPIS!B:R,4,0),"Not Exist")</f>
        <v>A</v>
      </c>
      <c r="M19" s="24" t="s">
        <v>113</v>
      </c>
      <c r="N19" s="22" t="s">
        <v>149</v>
      </c>
      <c r="O19" s="23">
        <v>45993</v>
      </c>
      <c r="P19" s="23">
        <v>46003</v>
      </c>
      <c r="Q19" s="27">
        <f t="shared" si="1"/>
        <v>4</v>
      </c>
      <c r="R19" s="25" t="s">
        <v>151</v>
      </c>
      <c r="S19" s="23">
        <v>46007</v>
      </c>
      <c r="T19" s="24" t="s">
        <v>150</v>
      </c>
      <c r="U19" s="24" t="s">
        <v>113</v>
      </c>
      <c r="V19" s="23"/>
      <c r="W19" s="28" t="str">
        <f t="shared" ca="1" si="5"/>
        <v/>
      </c>
      <c r="X19" s="25"/>
      <c r="Y19" s="23"/>
      <c r="Z19" s="23"/>
      <c r="AA19" s="24"/>
      <c r="AB19" s="29"/>
    </row>
    <row r="20" spans="1:28" x14ac:dyDescent="0.25">
      <c r="A20" s="13">
        <v>19</v>
      </c>
      <c r="B20" s="22" t="str">
        <f>IFERROR(VLOOKUP(F20,VPIS!B:R,6,0),"Not Exist")</f>
        <v>PO-PC2312-08</v>
      </c>
      <c r="C20" s="22" t="str">
        <f>IFERROR(VLOOKUP(F20,VPIS!B:R,7,0),"Not Exist")</f>
        <v>Screw Compressor &amp; Roots Blower Package</v>
      </c>
      <c r="D20" s="23">
        <f>IFERROR(VLOOKUP(F20,VPIS!B:R,8,0),"Not Exist")</f>
        <v>45928</v>
      </c>
      <c r="E20" s="47" t="str">
        <f>IFERROR(VLOOKUP(F20,VPIS!B:R,5,0),"Not Exist")</f>
        <v>DWG</v>
      </c>
      <c r="F20" s="22" t="s">
        <v>35</v>
      </c>
      <c r="G20" s="45" t="str">
        <f>IFERROR(VLOOKUP(F20,VPIS!B:R,2,0),"Not Exist")</f>
        <v>23383-04B</v>
      </c>
      <c r="H20" s="22" t="str">
        <f t="shared" si="4"/>
        <v>3944-VD-0171-DYP-RE-400-DWG-0021</v>
      </c>
      <c r="I20" s="25" t="str">
        <f>IFERROR(VLOOKUP(F20,VPIS!B:R,3,0),"Not Exist")</f>
        <v>General Arrangement Drawing (incl foundation load details) 80001/8005</v>
      </c>
      <c r="J20" s="26" t="s">
        <v>130</v>
      </c>
      <c r="K20" s="24" t="str">
        <f>IF(COUNTIF(F20:$F$1048576,F20)=1,"Y","")</f>
        <v/>
      </c>
      <c r="L20" s="23" t="str">
        <f>IFERROR(VLOOKUP(F20,VPIS!B:R,4,0),"Not Exist")</f>
        <v>A</v>
      </c>
      <c r="M20" s="24" t="s">
        <v>113</v>
      </c>
      <c r="N20" s="22" t="s">
        <v>153</v>
      </c>
      <c r="O20" s="23">
        <v>45793</v>
      </c>
      <c r="P20" s="23">
        <v>45803</v>
      </c>
      <c r="Q20" s="27">
        <f t="shared" si="1"/>
        <v>16</v>
      </c>
      <c r="R20" s="25" t="s">
        <v>138</v>
      </c>
      <c r="S20" s="23">
        <v>45819</v>
      </c>
      <c r="T20" s="24" t="s">
        <v>121</v>
      </c>
      <c r="U20" s="24" t="s">
        <v>113</v>
      </c>
      <c r="V20" s="23"/>
      <c r="W20" s="28" t="str">
        <f t="shared" ca="1" si="5"/>
        <v/>
      </c>
      <c r="X20" s="37"/>
      <c r="Y20" s="38"/>
      <c r="Z20" s="38"/>
      <c r="AA20" s="39"/>
      <c r="AB20" s="29"/>
    </row>
    <row r="21" spans="1:28" ht="15.75" thickBot="1" x14ac:dyDescent="0.3">
      <c r="A21" s="55">
        <v>20</v>
      </c>
      <c r="B21" s="22" t="str">
        <f>IFERROR(VLOOKUP(F21,VPIS!B:R,6,0),"Not Exist")</f>
        <v>PO-PC2312-08</v>
      </c>
      <c r="C21" s="22" t="str">
        <f>IFERROR(VLOOKUP(F21,VPIS!B:R,7,0),"Not Exist")</f>
        <v>Screw Compressor &amp; Roots Blower Package</v>
      </c>
      <c r="D21" s="23">
        <f>IFERROR(VLOOKUP(F21,VPIS!B:R,8,0),"Not Exist")</f>
        <v>45928</v>
      </c>
      <c r="E21" s="47" t="str">
        <f>IFERROR(VLOOKUP(F21,VPIS!B:R,5,0),"Not Exist")</f>
        <v>DWG</v>
      </c>
      <c r="F21" s="22" t="s">
        <v>35</v>
      </c>
      <c r="G21" s="45" t="str">
        <f>IFERROR(VLOOKUP(F21,VPIS!B:R,2,0),"Not Exist")</f>
        <v>23383-04B</v>
      </c>
      <c r="H21" s="22" t="str">
        <f t="shared" si="4"/>
        <v>3944-VD-0171-DYP-RE-400-DWG-0021</v>
      </c>
      <c r="I21" s="25" t="str">
        <f>IFERROR(VLOOKUP(F21,VPIS!B:R,3,0),"Not Exist")</f>
        <v>General Arrangement Drawing (incl foundation load details) 80001/8005</v>
      </c>
      <c r="J21" s="26" t="s">
        <v>109</v>
      </c>
      <c r="K21" s="24" t="str">
        <f>IF(COUNTIF(F21:$F$1048576,F21)=1,"Y","")</f>
        <v/>
      </c>
      <c r="L21" s="23" t="str">
        <f>IFERROR(VLOOKUP(F21,VPIS!B:R,4,0),"Not Exist")</f>
        <v>A</v>
      </c>
      <c r="M21" s="24" t="s">
        <v>113</v>
      </c>
      <c r="N21" s="22" t="s">
        <v>138</v>
      </c>
      <c r="O21" s="23">
        <v>45855</v>
      </c>
      <c r="P21" s="23">
        <v>45865</v>
      </c>
      <c r="Q21" s="27" t="str">
        <f t="shared" si="1"/>
        <v>No Delay</v>
      </c>
      <c r="R21" s="25" t="s">
        <v>152</v>
      </c>
      <c r="S21" s="23">
        <v>45861</v>
      </c>
      <c r="T21" s="24" t="s">
        <v>121</v>
      </c>
      <c r="U21" s="24" t="s">
        <v>113</v>
      </c>
      <c r="V21" s="23"/>
      <c r="W21" s="28" t="str">
        <f t="shared" ca="1" si="5"/>
        <v/>
      </c>
      <c r="X21" s="25"/>
      <c r="Y21" s="23"/>
      <c r="Z21" s="23"/>
      <c r="AA21" s="24"/>
      <c r="AB21" s="29"/>
    </row>
    <row r="22" spans="1:28" x14ac:dyDescent="0.25">
      <c r="A22" s="13">
        <v>21</v>
      </c>
      <c r="B22" s="22" t="str">
        <f>IFERROR(VLOOKUP(F22,VPIS!B:R,6,0),"Not Exist")</f>
        <v>PO-PC2312-08</v>
      </c>
      <c r="C22" s="22" t="str">
        <f>IFERROR(VLOOKUP(F22,VPIS!B:R,7,0),"Not Exist")</f>
        <v>Screw Compressor &amp; Roots Blower Package</v>
      </c>
      <c r="D22" s="23">
        <f>IFERROR(VLOOKUP(F22,VPIS!B:R,8,0),"Not Exist")</f>
        <v>45928</v>
      </c>
      <c r="E22" s="47" t="str">
        <f>IFERROR(VLOOKUP(F22,VPIS!B:R,5,0),"Not Exist")</f>
        <v>DWG</v>
      </c>
      <c r="F22" s="22" t="s">
        <v>35</v>
      </c>
      <c r="G22" s="45" t="str">
        <f>IFERROR(VLOOKUP(F22,VPIS!B:R,2,0),"Not Exist")</f>
        <v>23383-04B</v>
      </c>
      <c r="H22" s="22" t="str">
        <f t="shared" si="4"/>
        <v>3944-VD-0171-DYP-RE-400-DWG-0021</v>
      </c>
      <c r="I22" s="25" t="str">
        <f>IFERROR(VLOOKUP(F22,VPIS!B:R,3,0),"Not Exist")</f>
        <v>General Arrangement Drawing (incl foundation load details) 80001/8005</v>
      </c>
      <c r="J22" s="26" t="s">
        <v>110</v>
      </c>
      <c r="K22" s="24" t="str">
        <f>IF(COUNTIF(F22:$F$1048576,F22)=1,"Y","")</f>
        <v/>
      </c>
      <c r="L22" s="23" t="str">
        <f>IFERROR(VLOOKUP(F22,VPIS!B:R,4,0),"Not Exist")</f>
        <v>A</v>
      </c>
      <c r="M22" s="24" t="s">
        <v>113</v>
      </c>
      <c r="N22" s="22" t="s">
        <v>138</v>
      </c>
      <c r="O22" s="23">
        <v>45877</v>
      </c>
      <c r="P22" s="23">
        <v>45887</v>
      </c>
      <c r="Q22" s="27">
        <f t="shared" si="1"/>
        <v>17</v>
      </c>
      <c r="R22" s="25" t="s">
        <v>138</v>
      </c>
      <c r="S22" s="23">
        <v>45904</v>
      </c>
      <c r="T22" s="24" t="s">
        <v>121</v>
      </c>
      <c r="U22" s="24" t="s">
        <v>113</v>
      </c>
      <c r="V22" s="23"/>
      <c r="W22" s="28" t="str">
        <f t="shared" ca="1" si="5"/>
        <v/>
      </c>
      <c r="X22" s="25"/>
      <c r="Y22" s="23"/>
      <c r="Z22" s="23"/>
      <c r="AA22" s="24"/>
      <c r="AB22" s="29"/>
    </row>
    <row r="23" spans="1:28" ht="15.75" thickBot="1" x14ac:dyDescent="0.3">
      <c r="A23" s="55">
        <v>22</v>
      </c>
      <c r="B23" s="22" t="str">
        <f>IFERROR(VLOOKUP(F23,VPIS!B:R,6,0),"Not Exist")</f>
        <v>PO-PC2312-08</v>
      </c>
      <c r="C23" s="22" t="str">
        <f>IFERROR(VLOOKUP(F23,VPIS!B:R,7,0),"Not Exist")</f>
        <v>Screw Compressor &amp; Roots Blower Package</v>
      </c>
      <c r="D23" s="23">
        <f>IFERROR(VLOOKUP(F23,VPIS!B:R,8,0),"Not Exist")</f>
        <v>45928</v>
      </c>
      <c r="E23" s="47" t="str">
        <f>IFERROR(VLOOKUP(F23,VPIS!B:R,5,0),"Not Exist")</f>
        <v>DWG</v>
      </c>
      <c r="F23" s="22" t="s">
        <v>35</v>
      </c>
      <c r="G23" s="45" t="str">
        <f>IFERROR(VLOOKUP(F23,VPIS!B:R,2,0),"Not Exist")</f>
        <v>23383-04B</v>
      </c>
      <c r="H23" s="22" t="str">
        <f t="shared" si="4"/>
        <v>3944-VD-0171-DYP-RE-400-DWG-0021</v>
      </c>
      <c r="I23" s="25" t="str">
        <f>IFERROR(VLOOKUP(F23,VPIS!B:R,3,0),"Not Exist")</f>
        <v>General Arrangement Drawing (incl foundation load details) 80001/8005</v>
      </c>
      <c r="J23" s="26" t="s">
        <v>111</v>
      </c>
      <c r="K23" s="24" t="str">
        <f>IF(COUNTIF(F23:$F$1048576,F23)=1,"Y","")</f>
        <v/>
      </c>
      <c r="L23" s="23" t="str">
        <f>IFERROR(VLOOKUP(F23,VPIS!B:R,4,0),"Not Exist")</f>
        <v>A</v>
      </c>
      <c r="M23" s="24" t="s">
        <v>113</v>
      </c>
      <c r="N23" s="22" t="s">
        <v>138</v>
      </c>
      <c r="O23" s="23">
        <v>45975</v>
      </c>
      <c r="P23" s="23">
        <v>45985</v>
      </c>
      <c r="Q23" s="27" t="str">
        <f t="shared" si="1"/>
        <v>No Delay</v>
      </c>
      <c r="R23" s="25" t="s">
        <v>163</v>
      </c>
      <c r="S23" s="23">
        <v>45985</v>
      </c>
      <c r="T23" s="24" t="s">
        <v>121</v>
      </c>
      <c r="U23" s="24" t="s">
        <v>113</v>
      </c>
      <c r="V23" s="23"/>
      <c r="W23" s="28" t="str">
        <f t="shared" ca="1" si="5"/>
        <v/>
      </c>
      <c r="X23" s="25"/>
      <c r="Y23" s="23"/>
      <c r="Z23" s="23"/>
      <c r="AA23" s="24"/>
      <c r="AB23" s="29"/>
    </row>
    <row r="24" spans="1:28" x14ac:dyDescent="0.25">
      <c r="A24" s="13">
        <v>23</v>
      </c>
      <c r="B24" s="22" t="str">
        <f>IFERROR(VLOOKUP(F24,VPIS!B:R,6,0),"Not Exist")</f>
        <v>PO-PC2312-08</v>
      </c>
      <c r="C24" s="22" t="str">
        <f>IFERROR(VLOOKUP(F24,VPIS!B:R,7,0),"Not Exist")</f>
        <v>Screw Compressor &amp; Roots Blower Package</v>
      </c>
      <c r="D24" s="23">
        <f>IFERROR(VLOOKUP(F24,VPIS!B:R,8,0),"Not Exist")</f>
        <v>45928</v>
      </c>
      <c r="E24" s="47" t="str">
        <f>IFERROR(VLOOKUP(F24,VPIS!B:R,5,0),"Not Exist")</f>
        <v>DWG</v>
      </c>
      <c r="F24" s="22" t="s">
        <v>35</v>
      </c>
      <c r="G24" s="45" t="str">
        <f>IFERROR(VLOOKUP(F24,VPIS!B:R,2,0),"Not Exist")</f>
        <v>23383-04B</v>
      </c>
      <c r="H24" s="22" t="str">
        <f t="shared" si="4"/>
        <v>3944-VD-0171-DYP-RE-400-DWG-0021</v>
      </c>
      <c r="I24" s="25" t="str">
        <f>IFERROR(VLOOKUP(F24,VPIS!B:R,3,0),"Not Exist")</f>
        <v>General Arrangement Drawing (incl foundation load details) 80001/8005</v>
      </c>
      <c r="J24" s="26" t="s">
        <v>112</v>
      </c>
      <c r="K24" s="24" t="str">
        <f>IF(COUNTIF(F24:$F$1048576,F24)=1,"Y","")</f>
        <v/>
      </c>
      <c r="L24" s="23" t="str">
        <f>IFERROR(VLOOKUP(F24,VPIS!B:R,4,0),"Not Exist")</f>
        <v>A</v>
      </c>
      <c r="M24" s="24" t="s">
        <v>113</v>
      </c>
      <c r="N24" s="22" t="s">
        <v>149</v>
      </c>
      <c r="O24" s="23">
        <v>45993</v>
      </c>
      <c r="P24" s="23">
        <v>46003</v>
      </c>
      <c r="Q24" s="27">
        <f t="shared" si="1"/>
        <v>12</v>
      </c>
      <c r="R24" s="25" t="s">
        <v>155</v>
      </c>
      <c r="S24" s="23">
        <v>46015</v>
      </c>
      <c r="T24" s="24" t="s">
        <v>150</v>
      </c>
      <c r="U24" s="24" t="s">
        <v>113</v>
      </c>
      <c r="V24" s="23"/>
      <c r="W24" s="28" t="str">
        <f t="shared" ca="1" si="5"/>
        <v/>
      </c>
      <c r="X24" s="25"/>
      <c r="Y24" s="23"/>
      <c r="Z24" s="23"/>
      <c r="AA24" s="24"/>
      <c r="AB24" s="29"/>
    </row>
    <row r="25" spans="1:28" ht="15.75" thickBot="1" x14ac:dyDescent="0.3">
      <c r="A25" s="55">
        <v>24</v>
      </c>
      <c r="B25" s="22" t="str">
        <f>IFERROR(VLOOKUP(F25,VPIS!B:R,6,0),"Not Exist")</f>
        <v>PO-PC2312-08</v>
      </c>
      <c r="C25" s="22" t="str">
        <f>IFERROR(VLOOKUP(F25,VPIS!B:R,7,0),"Not Exist")</f>
        <v>Screw Compressor &amp; Roots Blower Package</v>
      </c>
      <c r="D25" s="23">
        <f>IFERROR(VLOOKUP(F25,VPIS!B:R,8,0),"Not Exist")</f>
        <v>45940</v>
      </c>
      <c r="E25" s="47" t="str">
        <f>IFERROR(VLOOKUP(F25,VPIS!B:R,5,0),"Not Exist")</f>
        <v>DWG</v>
      </c>
      <c r="F25" s="22" t="s">
        <v>36</v>
      </c>
      <c r="G25" s="45" t="str">
        <f>IFERROR(VLOOKUP(F25,VPIS!B:R,2,0),"Not Exist")</f>
        <v>23383-04C</v>
      </c>
      <c r="H25" s="22" t="str">
        <f t="shared" ref="H25:H31" si="6">CONCATENATE(F25,K25)</f>
        <v>3944-VD-0171-DYP-RE-400-DWG-0022</v>
      </c>
      <c r="I25" s="25" t="str">
        <f>IFERROR(VLOOKUP(F25,VPIS!B:R,3,0),"Not Exist")</f>
        <v>General Arrangement Drawing (incl foundation load details) 80002</v>
      </c>
      <c r="J25" s="26" t="s">
        <v>130</v>
      </c>
      <c r="K25" s="24" t="str">
        <f>IF(COUNTIF(F25:$F$1048576,F25)=1,"Y","")</f>
        <v/>
      </c>
      <c r="L25" s="23" t="str">
        <f>IFERROR(VLOOKUP(F25,VPIS!B:R,4,0),"Not Exist")</f>
        <v>A</v>
      </c>
      <c r="M25" s="24" t="s">
        <v>113</v>
      </c>
      <c r="N25" s="22" t="s">
        <v>153</v>
      </c>
      <c r="O25" s="23">
        <v>45793</v>
      </c>
      <c r="P25" s="23">
        <v>45803</v>
      </c>
      <c r="Q25" s="27">
        <f>IF(AND(ISNUMBER(P25), ISNUMBER(S25)), IF(S25&lt;=P25, "No Delay", INT(S25-P25)), "")</f>
        <v>16</v>
      </c>
      <c r="R25" s="25" t="s">
        <v>138</v>
      </c>
      <c r="S25" s="23">
        <v>45819</v>
      </c>
      <c r="T25" s="24" t="s">
        <v>121</v>
      </c>
      <c r="U25" s="24" t="s">
        <v>113</v>
      </c>
      <c r="V25" s="23"/>
      <c r="W25" s="28" t="str">
        <f t="shared" ref="W25:W31" ca="1" si="7">IF(AND(K25="Y", ISNUMBER(V25), TODAY()&gt;V25), TEXT(TODAY()-V25,"0"), "")</f>
        <v/>
      </c>
      <c r="X25" s="25"/>
      <c r="Y25" s="23"/>
      <c r="Z25" s="23"/>
      <c r="AA25" s="24"/>
      <c r="AB25" s="29"/>
    </row>
    <row r="26" spans="1:28" x14ac:dyDescent="0.25">
      <c r="A26" s="13">
        <v>25</v>
      </c>
      <c r="B26" s="22" t="str">
        <f>IFERROR(VLOOKUP(F26,VPIS!B:R,6,0),"Not Exist")</f>
        <v>PO-PC2312-08</v>
      </c>
      <c r="C26" s="22" t="str">
        <f>IFERROR(VLOOKUP(F26,VPIS!B:R,7,0),"Not Exist")</f>
        <v>Screw Compressor &amp; Roots Blower Package</v>
      </c>
      <c r="D26" s="23">
        <f>IFERROR(VLOOKUP(F26,VPIS!B:R,8,0),"Not Exist")</f>
        <v>45940</v>
      </c>
      <c r="E26" s="47" t="str">
        <f>IFERROR(VLOOKUP(F26,VPIS!B:R,5,0),"Not Exist")</f>
        <v>DWG</v>
      </c>
      <c r="F26" s="22" t="s">
        <v>36</v>
      </c>
      <c r="G26" s="45" t="str">
        <f>IFERROR(VLOOKUP(F26,VPIS!B:R,2,0),"Not Exist")</f>
        <v>23383-04C</v>
      </c>
      <c r="H26" s="22" t="str">
        <f t="shared" si="6"/>
        <v>3944-VD-0171-DYP-RE-400-DWG-0022</v>
      </c>
      <c r="I26" s="25" t="str">
        <f>IFERROR(VLOOKUP(F26,VPIS!B:R,3,0),"Not Exist")</f>
        <v>General Arrangement Drawing (incl foundation load details) 80002</v>
      </c>
      <c r="J26" s="26" t="s">
        <v>109</v>
      </c>
      <c r="K26" s="24" t="str">
        <f>IF(COUNTIF(F26:$F$1048576,F26)=1,"Y","")</f>
        <v/>
      </c>
      <c r="L26" s="23" t="str">
        <f>IFERROR(VLOOKUP(F26,VPIS!B:R,4,0),"Not Exist")</f>
        <v>A</v>
      </c>
      <c r="M26" s="24" t="s">
        <v>113</v>
      </c>
      <c r="N26" s="22" t="s">
        <v>156</v>
      </c>
      <c r="O26" s="23">
        <v>45855</v>
      </c>
      <c r="P26" s="23">
        <v>45865</v>
      </c>
      <c r="Q26" s="27" t="str">
        <f t="shared" si="1"/>
        <v>No Delay</v>
      </c>
      <c r="R26" s="25" t="s">
        <v>152</v>
      </c>
      <c r="S26" s="23">
        <v>45861</v>
      </c>
      <c r="T26" s="24" t="s">
        <v>121</v>
      </c>
      <c r="U26" s="24" t="s">
        <v>113</v>
      </c>
      <c r="V26" s="23"/>
      <c r="W26" s="28" t="str">
        <f t="shared" ca="1" si="7"/>
        <v/>
      </c>
      <c r="X26" s="25"/>
      <c r="Y26" s="23"/>
      <c r="Z26" s="23"/>
      <c r="AA26" s="24"/>
      <c r="AB26" s="29"/>
    </row>
    <row r="27" spans="1:28" ht="15.75" thickBot="1" x14ac:dyDescent="0.3">
      <c r="A27" s="55">
        <v>26</v>
      </c>
      <c r="B27" s="22" t="str">
        <f>IFERROR(VLOOKUP(F27,VPIS!B:R,6,0),"Not Exist")</f>
        <v>PO-PC2312-08</v>
      </c>
      <c r="C27" s="22" t="str">
        <f>IFERROR(VLOOKUP(F27,VPIS!B:R,7,0),"Not Exist")</f>
        <v>Screw Compressor &amp; Roots Blower Package</v>
      </c>
      <c r="D27" s="23">
        <f>IFERROR(VLOOKUP(F27,VPIS!B:R,8,0),"Not Exist")</f>
        <v>45940</v>
      </c>
      <c r="E27" s="47" t="str">
        <f>IFERROR(VLOOKUP(F27,VPIS!B:R,5,0),"Not Exist")</f>
        <v>DWG</v>
      </c>
      <c r="F27" s="22" t="s">
        <v>36</v>
      </c>
      <c r="G27" s="45" t="str">
        <f>IFERROR(VLOOKUP(F27,VPIS!B:R,2,0),"Not Exist")</f>
        <v>23383-04C</v>
      </c>
      <c r="H27" s="22" t="str">
        <f t="shared" si="6"/>
        <v>3944-VD-0171-DYP-RE-400-DWG-0022</v>
      </c>
      <c r="I27" s="25" t="str">
        <f>IFERROR(VLOOKUP(F27,VPIS!B:R,3,0),"Not Exist")</f>
        <v>General Arrangement Drawing (incl foundation load details) 80002</v>
      </c>
      <c r="J27" s="26" t="s">
        <v>110</v>
      </c>
      <c r="K27" s="24" t="str">
        <f>IF(COUNTIF(F27:$F$1048576,F27)=1,"Y","")</f>
        <v/>
      </c>
      <c r="L27" s="23" t="str">
        <f>IFERROR(VLOOKUP(F27,VPIS!B:R,4,0),"Not Exist")</f>
        <v>A</v>
      </c>
      <c r="M27" s="24" t="s">
        <v>113</v>
      </c>
      <c r="N27" s="22" t="s">
        <v>138</v>
      </c>
      <c r="O27" s="23">
        <v>45877</v>
      </c>
      <c r="P27" s="23">
        <v>45887</v>
      </c>
      <c r="Q27" s="27">
        <f t="shared" si="1"/>
        <v>17</v>
      </c>
      <c r="R27" s="25" t="s">
        <v>138</v>
      </c>
      <c r="S27" s="23">
        <v>45904</v>
      </c>
      <c r="T27" s="24" t="s">
        <v>121</v>
      </c>
      <c r="U27" s="24" t="s">
        <v>113</v>
      </c>
      <c r="V27" s="23"/>
      <c r="W27" s="28" t="str">
        <f t="shared" ca="1" si="7"/>
        <v/>
      </c>
      <c r="X27" s="25"/>
      <c r="Y27" s="23"/>
      <c r="Z27" s="23"/>
      <c r="AA27" s="24"/>
      <c r="AB27" s="29"/>
    </row>
    <row r="28" spans="1:28" x14ac:dyDescent="0.25">
      <c r="A28" s="13">
        <v>27</v>
      </c>
      <c r="B28" s="22" t="str">
        <f>IFERROR(VLOOKUP(F28,VPIS!B:R,6,0),"Not Exist")</f>
        <v>PO-PC2312-08</v>
      </c>
      <c r="C28" s="22" t="str">
        <f>IFERROR(VLOOKUP(F28,VPIS!B:R,7,0),"Not Exist")</f>
        <v>Screw Compressor &amp; Roots Blower Package</v>
      </c>
      <c r="D28" s="23">
        <f>IFERROR(VLOOKUP(F28,VPIS!B:R,8,0),"Not Exist")</f>
        <v>45940</v>
      </c>
      <c r="E28" s="47" t="str">
        <f>IFERROR(VLOOKUP(F28,VPIS!B:R,5,0),"Not Exist")</f>
        <v>DWG</v>
      </c>
      <c r="F28" s="22" t="s">
        <v>36</v>
      </c>
      <c r="G28" s="45" t="str">
        <f>IFERROR(VLOOKUP(F28,VPIS!B:R,2,0),"Not Exist")</f>
        <v>23383-04C</v>
      </c>
      <c r="H28" s="22" t="str">
        <f t="shared" si="6"/>
        <v>3944-VD-0171-DYP-RE-400-DWG-0022</v>
      </c>
      <c r="I28" s="25" t="str">
        <f>IFERROR(VLOOKUP(F28,VPIS!B:R,3,0),"Not Exist")</f>
        <v>General Arrangement Drawing (incl foundation load details) 80002</v>
      </c>
      <c r="J28" s="26" t="s">
        <v>111</v>
      </c>
      <c r="K28" s="24" t="str">
        <f>IF(COUNTIF(F28:$F$1048576,F28)=1,"Y","")</f>
        <v/>
      </c>
      <c r="L28" s="23" t="str">
        <f>IFERROR(VLOOKUP(F28,VPIS!B:R,4,0),"Not Exist")</f>
        <v>A</v>
      </c>
      <c r="M28" s="24" t="s">
        <v>113</v>
      </c>
      <c r="N28" s="22" t="s">
        <v>158</v>
      </c>
      <c r="O28" s="23">
        <v>45944</v>
      </c>
      <c r="P28" s="23">
        <v>45954</v>
      </c>
      <c r="Q28" s="27">
        <f t="shared" si="1"/>
        <v>33</v>
      </c>
      <c r="R28" s="25" t="s">
        <v>159</v>
      </c>
      <c r="S28" s="23">
        <v>45987</v>
      </c>
      <c r="T28" s="24" t="s">
        <v>121</v>
      </c>
      <c r="U28" s="24" t="s">
        <v>113</v>
      </c>
      <c r="V28" s="23"/>
      <c r="W28" s="28" t="str">
        <f t="shared" ca="1" si="7"/>
        <v/>
      </c>
      <c r="X28" s="25"/>
      <c r="Y28" s="23"/>
      <c r="Z28" s="23"/>
      <c r="AA28" s="24"/>
      <c r="AB28" s="29"/>
    </row>
    <row r="29" spans="1:28" ht="15.75" thickBot="1" x14ac:dyDescent="0.3">
      <c r="A29" s="55">
        <v>28</v>
      </c>
      <c r="B29" s="22" t="str">
        <f>IFERROR(VLOOKUP(F29,VPIS!B:R,6,0),"Not Exist")</f>
        <v>PO-PC2312-08</v>
      </c>
      <c r="C29" s="22" t="str">
        <f>IFERROR(VLOOKUP(F29,VPIS!B:R,7,0),"Not Exist")</f>
        <v>Screw Compressor &amp; Roots Blower Package</v>
      </c>
      <c r="D29" s="23">
        <f>IFERROR(VLOOKUP(F29,VPIS!B:R,8,0),"Not Exist")</f>
        <v>45940</v>
      </c>
      <c r="E29" s="47" t="str">
        <f>IFERROR(VLOOKUP(F29,VPIS!B:R,5,0),"Not Exist")</f>
        <v>DWG</v>
      </c>
      <c r="F29" s="22" t="s">
        <v>36</v>
      </c>
      <c r="G29" s="45" t="str">
        <f>IFERROR(VLOOKUP(F29,VPIS!B:R,2,0),"Not Exist")</f>
        <v>23383-04C</v>
      </c>
      <c r="H29" s="22" t="str">
        <f t="shared" si="6"/>
        <v>3944-VD-0171-DYP-RE-400-DWG-0022Y</v>
      </c>
      <c r="I29" s="25" t="str">
        <f>IFERROR(VLOOKUP(F29,VPIS!B:R,3,0),"Not Exist")</f>
        <v>General Arrangement Drawing (incl foundation load details) 80002</v>
      </c>
      <c r="J29" s="26" t="s">
        <v>112</v>
      </c>
      <c r="K29" s="24" t="str">
        <f>IF(COUNTIF(F29:$F$1048576,F29)=1,"Y","")</f>
        <v>Y</v>
      </c>
      <c r="L29" s="23" t="str">
        <f>IFERROR(VLOOKUP(F29,VPIS!B:R,4,0),"Not Exist")</f>
        <v>A</v>
      </c>
      <c r="M29" s="24" t="s">
        <v>113</v>
      </c>
      <c r="N29" s="22" t="s">
        <v>149</v>
      </c>
      <c r="O29" s="23">
        <v>45993</v>
      </c>
      <c r="P29" s="23">
        <v>46003</v>
      </c>
      <c r="Q29" s="27">
        <f t="shared" si="1"/>
        <v>12</v>
      </c>
      <c r="R29" s="25" t="s">
        <v>155</v>
      </c>
      <c r="S29" s="23">
        <v>46015</v>
      </c>
      <c r="T29" s="24" t="s">
        <v>150</v>
      </c>
      <c r="U29" s="24" t="s">
        <v>113</v>
      </c>
      <c r="V29" s="23"/>
      <c r="W29" s="28" t="str">
        <f t="shared" ca="1" si="7"/>
        <v/>
      </c>
      <c r="X29" s="25"/>
      <c r="Y29" s="23"/>
      <c r="Z29" s="23"/>
      <c r="AA29" s="24"/>
      <c r="AB29" s="29"/>
    </row>
    <row r="30" spans="1:28" x14ac:dyDescent="0.25">
      <c r="A30" s="13">
        <v>29</v>
      </c>
      <c r="B30" s="22" t="str">
        <f>IFERROR(VLOOKUP(F30,VPIS!B:R,6,0),"Not Exist")</f>
        <v>PO-PC2312-08</v>
      </c>
      <c r="C30" s="22" t="str">
        <f>IFERROR(VLOOKUP(F30,VPIS!B:R,7,0),"Not Exist")</f>
        <v>Screw Compressor &amp; Roots Blower Package</v>
      </c>
      <c r="D30" s="23">
        <f>IFERROR(VLOOKUP(F30,VPIS!B:R,8,0),"Not Exist")</f>
        <v>45940</v>
      </c>
      <c r="E30" s="47" t="str">
        <f>IFERROR(VLOOKUP(F30,VPIS!B:R,5,0),"Not Exist")</f>
        <v>DWG</v>
      </c>
      <c r="F30" s="22" t="s">
        <v>38</v>
      </c>
      <c r="G30" s="45" t="str">
        <f>IFERROR(VLOOKUP(F30,VPIS!B:R,2,0),"Not Exist")</f>
        <v>23383-04D</v>
      </c>
      <c r="H30" s="22" t="str">
        <f t="shared" si="6"/>
        <v>3944-VD-0171-DYP-RE-400-DWG-0023</v>
      </c>
      <c r="I30" s="25" t="str">
        <f>IFERROR(VLOOKUP(F30,VPIS!B:R,3,0),"Not Exist")</f>
        <v>General Arrangement Drawing (incl foundation load details) 80004</v>
      </c>
      <c r="J30" s="26" t="s">
        <v>130</v>
      </c>
      <c r="K30" s="24" t="str">
        <f>IF(COUNTIF(F30:$F$1048576,F30)=1,"Y","")</f>
        <v/>
      </c>
      <c r="L30" s="23" t="str">
        <f>IFERROR(VLOOKUP(F30,VPIS!B:R,4,0),"Not Exist")</f>
        <v>A</v>
      </c>
      <c r="M30" s="24" t="s">
        <v>113</v>
      </c>
      <c r="N30" s="22" t="s">
        <v>137</v>
      </c>
      <c r="O30" s="23">
        <v>45755</v>
      </c>
      <c r="P30" s="23">
        <v>45765</v>
      </c>
      <c r="Q30" s="27">
        <f t="shared" si="1"/>
        <v>10</v>
      </c>
      <c r="R30" s="25" t="s">
        <v>138</v>
      </c>
      <c r="S30" s="23">
        <v>45775</v>
      </c>
      <c r="T30" s="24" t="s">
        <v>121</v>
      </c>
      <c r="U30" s="24" t="s">
        <v>113</v>
      </c>
      <c r="V30" s="23"/>
      <c r="W30" s="28" t="str">
        <f t="shared" ca="1" si="7"/>
        <v/>
      </c>
      <c r="X30" s="25"/>
      <c r="Y30" s="23"/>
      <c r="Z30" s="23"/>
      <c r="AA30" s="24"/>
      <c r="AB30" s="29"/>
    </row>
    <row r="31" spans="1:28" ht="15.75" thickBot="1" x14ac:dyDescent="0.3">
      <c r="A31" s="55">
        <v>30</v>
      </c>
      <c r="B31" s="22" t="str">
        <f>IFERROR(VLOOKUP(F31,VPIS!B:R,6,0),"Not Exist")</f>
        <v>PO-PC2312-08</v>
      </c>
      <c r="C31" s="22" t="str">
        <f>IFERROR(VLOOKUP(F31,VPIS!B:R,7,0),"Not Exist")</f>
        <v>Screw Compressor &amp; Roots Blower Package</v>
      </c>
      <c r="D31" s="23">
        <f>IFERROR(VLOOKUP(F31,VPIS!B:R,8,0),"Not Exist")</f>
        <v>45940</v>
      </c>
      <c r="E31" s="47" t="str">
        <f>IFERROR(VLOOKUP(F31,VPIS!B:R,5,0),"Not Exist")</f>
        <v>DWG</v>
      </c>
      <c r="F31" s="22" t="s">
        <v>38</v>
      </c>
      <c r="G31" s="45" t="str">
        <f>IFERROR(VLOOKUP(F31,VPIS!B:R,2,0),"Not Exist")</f>
        <v>23383-04D</v>
      </c>
      <c r="H31" s="22" t="str">
        <f t="shared" si="6"/>
        <v>3944-VD-0171-DYP-RE-400-DWG-0023</v>
      </c>
      <c r="I31" s="25" t="str">
        <f>IFERROR(VLOOKUP(F31,VPIS!B:R,3,0),"Not Exist")</f>
        <v>General Arrangement Drawing (incl foundation load details) 80004</v>
      </c>
      <c r="J31" s="26" t="s">
        <v>109</v>
      </c>
      <c r="K31" s="24" t="str">
        <f>IF(COUNTIF(F31:$F$1048576,F31)=1,"Y","")</f>
        <v/>
      </c>
      <c r="L31" s="23" t="str">
        <f>IFERROR(VLOOKUP(F31,VPIS!B:R,4,0),"Not Exist")</f>
        <v>A</v>
      </c>
      <c r="M31" s="24" t="s">
        <v>113</v>
      </c>
      <c r="N31" s="22" t="s">
        <v>160</v>
      </c>
      <c r="O31" s="23">
        <v>45825</v>
      </c>
      <c r="P31" s="23">
        <v>45835</v>
      </c>
      <c r="Q31" s="27">
        <f t="shared" si="1"/>
        <v>26</v>
      </c>
      <c r="R31" s="25" t="s">
        <v>152</v>
      </c>
      <c r="S31" s="23">
        <v>45861</v>
      </c>
      <c r="T31" s="24" t="s">
        <v>121</v>
      </c>
      <c r="U31" s="24" t="s">
        <v>113</v>
      </c>
      <c r="V31" s="23"/>
      <c r="W31" s="28" t="str">
        <f t="shared" ca="1" si="7"/>
        <v/>
      </c>
      <c r="X31" s="25"/>
      <c r="Y31" s="23"/>
      <c r="Z31" s="23"/>
      <c r="AA31" s="24"/>
      <c r="AB31" s="29"/>
    </row>
    <row r="32" spans="1:28" x14ac:dyDescent="0.25">
      <c r="A32" s="13">
        <v>31</v>
      </c>
      <c r="B32" s="22" t="str">
        <f>IFERROR(VLOOKUP(F32,VPIS!B:R,6,0),"Not Exist")</f>
        <v>PO-PC2312-08</v>
      </c>
      <c r="C32" s="22" t="str">
        <f>IFERROR(VLOOKUP(F32,VPIS!B:R,7,0),"Not Exist")</f>
        <v>Screw Compressor &amp; Roots Blower Package</v>
      </c>
      <c r="D32" s="23">
        <f>IFERROR(VLOOKUP(F32,VPIS!B:R,8,0),"Not Exist")</f>
        <v>45940</v>
      </c>
      <c r="E32" s="47" t="str">
        <f>IFERROR(VLOOKUP(F32,VPIS!B:R,5,0),"Not Exist")</f>
        <v>DWG</v>
      </c>
      <c r="F32" s="22" t="s">
        <v>38</v>
      </c>
      <c r="G32" s="45" t="str">
        <f>IFERROR(VLOOKUP(F32,VPIS!B:R,2,0),"Not Exist")</f>
        <v>23383-04D</v>
      </c>
      <c r="H32" s="22" t="str">
        <f t="shared" ref="H32:H64" si="8">CONCATENATE(F32,K32)</f>
        <v>3944-VD-0171-DYP-RE-400-DWG-0023</v>
      </c>
      <c r="I32" s="25" t="str">
        <f>IFERROR(VLOOKUP(F32,VPIS!B:R,3,0),"Not Exist")</f>
        <v>General Arrangement Drawing (incl foundation load details) 80004</v>
      </c>
      <c r="J32" s="26" t="s">
        <v>110</v>
      </c>
      <c r="K32" s="24" t="str">
        <f>IF(COUNTIF(F32:$F$1048576,F32)=1,"Y","")</f>
        <v/>
      </c>
      <c r="L32" s="23" t="str">
        <f>IFERROR(VLOOKUP(F32,VPIS!B:R,4,0),"Not Exist")</f>
        <v>A</v>
      </c>
      <c r="M32" s="24" t="s">
        <v>113</v>
      </c>
      <c r="N32" s="22" t="s">
        <v>138</v>
      </c>
      <c r="O32" s="23">
        <v>45882</v>
      </c>
      <c r="P32" s="23">
        <v>45892</v>
      </c>
      <c r="Q32" s="27">
        <f t="shared" ref="Q32:Q64" si="9">IF(AND(ISNUMBER(P32), ISNUMBER(S32)), IF(S32&lt;=P32, "No Delay", INT(S32-P32)), "")</f>
        <v>12</v>
      </c>
      <c r="R32" s="25" t="s">
        <v>138</v>
      </c>
      <c r="S32" s="23">
        <v>45904</v>
      </c>
      <c r="T32" s="24" t="s">
        <v>121</v>
      </c>
      <c r="U32" s="24" t="s">
        <v>113</v>
      </c>
      <c r="V32" s="23"/>
      <c r="W32" s="28" t="str">
        <f t="shared" ref="W32:W64" ca="1" si="10">IF(AND(K32="Y", ISNUMBER(V32), TODAY()&gt;V32), TEXT(TODAY()-V32,"0"), "")</f>
        <v/>
      </c>
      <c r="X32" s="25"/>
      <c r="Y32" s="23"/>
      <c r="Z32" s="23"/>
      <c r="AA32" s="24"/>
      <c r="AB32" s="29"/>
    </row>
    <row r="33" spans="1:28" ht="15.75" thickBot="1" x14ac:dyDescent="0.3">
      <c r="A33" s="55">
        <v>32</v>
      </c>
      <c r="B33" s="22" t="str">
        <f>IFERROR(VLOOKUP(F33,VPIS!B:R,6,0),"Not Exist")</f>
        <v>PO-PC2312-08</v>
      </c>
      <c r="C33" s="22" t="str">
        <f>IFERROR(VLOOKUP(F33,VPIS!B:R,7,0),"Not Exist")</f>
        <v>Screw Compressor &amp; Roots Blower Package</v>
      </c>
      <c r="D33" s="23">
        <f>IFERROR(VLOOKUP(F33,VPIS!B:R,8,0),"Not Exist")</f>
        <v>45940</v>
      </c>
      <c r="E33" s="47" t="str">
        <f>IFERROR(VLOOKUP(F33,VPIS!B:R,5,0),"Not Exist")</f>
        <v>DWG</v>
      </c>
      <c r="F33" s="22" t="s">
        <v>38</v>
      </c>
      <c r="G33" s="45" t="str">
        <f>IFERROR(VLOOKUP(F33,VPIS!B:R,2,0),"Not Exist")</f>
        <v>23383-04D</v>
      </c>
      <c r="H33" s="22" t="str">
        <f t="shared" si="8"/>
        <v>3944-VD-0171-DYP-RE-400-DWG-0023</v>
      </c>
      <c r="I33" s="25" t="str">
        <f>IFERROR(VLOOKUP(F33,VPIS!B:R,3,0),"Not Exist")</f>
        <v>General Arrangement Drawing (incl foundation load details) 80004</v>
      </c>
      <c r="J33" s="26" t="s">
        <v>111</v>
      </c>
      <c r="K33" s="24" t="str">
        <f>IF(COUNTIF(F33:$F$1048576,F33)=1,"Y","")</f>
        <v/>
      </c>
      <c r="L33" s="23" t="str">
        <f>IFERROR(VLOOKUP(F33,VPIS!B:R,4,0),"Not Exist")</f>
        <v>A</v>
      </c>
      <c r="M33" s="24" t="s">
        <v>113</v>
      </c>
      <c r="N33" s="22" t="s">
        <v>162</v>
      </c>
      <c r="O33" s="23">
        <v>45963</v>
      </c>
      <c r="P33" s="23">
        <v>45973</v>
      </c>
      <c r="Q33" s="27">
        <f t="shared" si="9"/>
        <v>12</v>
      </c>
      <c r="R33" s="25" t="s">
        <v>163</v>
      </c>
      <c r="S33" s="23">
        <v>45985</v>
      </c>
      <c r="T33" s="24" t="s">
        <v>121</v>
      </c>
      <c r="U33" s="24" t="s">
        <v>113</v>
      </c>
      <c r="V33" s="23"/>
      <c r="W33" s="28" t="str">
        <f t="shared" ca="1" si="10"/>
        <v/>
      </c>
      <c r="X33" s="25"/>
      <c r="Y33" s="23"/>
      <c r="Z33" s="23"/>
      <c r="AA33" s="24"/>
      <c r="AB33" s="29"/>
    </row>
    <row r="34" spans="1:28" x14ac:dyDescent="0.25">
      <c r="A34" s="13">
        <v>33</v>
      </c>
      <c r="B34" s="22" t="str">
        <f>IFERROR(VLOOKUP(F34,VPIS!B:R,6,0),"Not Exist")</f>
        <v>PO-PC2312-08</v>
      </c>
      <c r="C34" s="22" t="str">
        <f>IFERROR(VLOOKUP(F34,VPIS!B:R,7,0),"Not Exist")</f>
        <v>Screw Compressor &amp; Roots Blower Package</v>
      </c>
      <c r="D34" s="23">
        <f>IFERROR(VLOOKUP(F34,VPIS!B:R,8,0),"Not Exist")</f>
        <v>45940</v>
      </c>
      <c r="E34" s="47" t="str">
        <f>IFERROR(VLOOKUP(F34,VPIS!B:R,5,0),"Not Exist")</f>
        <v>DWG</v>
      </c>
      <c r="F34" s="22" t="s">
        <v>38</v>
      </c>
      <c r="G34" s="45" t="str">
        <f>IFERROR(VLOOKUP(F34,VPIS!B:R,2,0),"Not Exist")</f>
        <v>23383-04D</v>
      </c>
      <c r="H34" s="22" t="str">
        <f t="shared" si="8"/>
        <v>3944-VD-0171-DYP-RE-400-DWG-0023Y</v>
      </c>
      <c r="I34" s="25" t="str">
        <f>IFERROR(VLOOKUP(F34,VPIS!B:R,3,0),"Not Exist")</f>
        <v>General Arrangement Drawing (incl foundation load details) 80004</v>
      </c>
      <c r="J34" s="26" t="s">
        <v>112</v>
      </c>
      <c r="K34" s="24" t="str">
        <f>IF(COUNTIF(F34:$F$1048576,F34)=1,"Y","")</f>
        <v>Y</v>
      </c>
      <c r="L34" s="23" t="str">
        <f>IFERROR(VLOOKUP(F34,VPIS!B:R,4,0),"Not Exist")</f>
        <v>A</v>
      </c>
      <c r="M34" s="24" t="s">
        <v>113</v>
      </c>
      <c r="N34" s="22" t="s">
        <v>149</v>
      </c>
      <c r="O34" s="23">
        <v>45993</v>
      </c>
      <c r="P34" s="23">
        <v>46003</v>
      </c>
      <c r="Q34" s="27">
        <f t="shared" si="9"/>
        <v>12</v>
      </c>
      <c r="R34" s="25" t="s">
        <v>155</v>
      </c>
      <c r="S34" s="23">
        <v>46015</v>
      </c>
      <c r="T34" s="24" t="s">
        <v>150</v>
      </c>
      <c r="U34" s="24" t="s">
        <v>113</v>
      </c>
      <c r="V34" s="23"/>
      <c r="W34" s="28" t="str">
        <f t="shared" ca="1" si="10"/>
        <v/>
      </c>
      <c r="X34" s="25"/>
      <c r="Y34" s="23"/>
      <c r="Z34" s="23"/>
      <c r="AA34" s="24"/>
      <c r="AB34" s="29"/>
    </row>
    <row r="35" spans="1:28" ht="15.75" thickBot="1" x14ac:dyDescent="0.3">
      <c r="A35" s="55">
        <v>34</v>
      </c>
      <c r="B35" s="22" t="str">
        <f>IFERROR(VLOOKUP(F35,VPIS!B:R,6,0),"Not Exist")</f>
        <v>PO-PC2312-08</v>
      </c>
      <c r="C35" s="22" t="str">
        <f>IFERROR(VLOOKUP(F35,VPIS!B:R,7,0),"Not Exist")</f>
        <v>Screw Compressor &amp; Roots Blower Package</v>
      </c>
      <c r="D35" s="23">
        <f>IFERROR(VLOOKUP(F35,VPIS!B:R,8,0),"Not Exist")</f>
        <v>45940</v>
      </c>
      <c r="E35" s="47" t="str">
        <f>IFERROR(VLOOKUP(F35,VPIS!B:R,5,0),"Not Exist")</f>
        <v>DIA</v>
      </c>
      <c r="F35" s="22" t="s">
        <v>40</v>
      </c>
      <c r="G35" s="45" t="str">
        <f>IFERROR(VLOOKUP(F35,VPIS!B:R,2,0),"Not Exist")</f>
        <v>23383-05</v>
      </c>
      <c r="H35" s="22" t="str">
        <f t="shared" si="8"/>
        <v>3944-VD-0171-DYP-RE-400-DIA-0002</v>
      </c>
      <c r="I35" s="25" t="str">
        <f>IFERROR(VLOOKUP(F35,VPIS!B:R,3,0),"Not Exist")</f>
        <v>Wiring Diagram (including Terminal Diagram)</v>
      </c>
      <c r="J35" s="26" t="s">
        <v>130</v>
      </c>
      <c r="K35" s="24" t="str">
        <f>IF(COUNTIF(F35:$F$1048576,F35)=1,"Y","")</f>
        <v/>
      </c>
      <c r="L35" s="23" t="str">
        <f>IFERROR(VLOOKUP(F35,VPIS!B:R,4,0),"Not Exist")</f>
        <v>A</v>
      </c>
      <c r="M35" s="24" t="s">
        <v>113</v>
      </c>
      <c r="N35" s="22" t="s">
        <v>165</v>
      </c>
      <c r="O35" s="23">
        <v>45733</v>
      </c>
      <c r="P35" s="23">
        <v>45743</v>
      </c>
      <c r="Q35" s="27">
        <f t="shared" si="9"/>
        <v>14</v>
      </c>
      <c r="R35" s="25" t="s">
        <v>166</v>
      </c>
      <c r="S35" s="23">
        <v>45757</v>
      </c>
      <c r="T35" s="24" t="s">
        <v>121</v>
      </c>
      <c r="U35" s="24" t="s">
        <v>113</v>
      </c>
      <c r="V35" s="23"/>
      <c r="W35" s="28" t="str">
        <f t="shared" ca="1" si="10"/>
        <v/>
      </c>
      <c r="X35" s="25"/>
      <c r="Y35" s="23"/>
      <c r="Z35" s="23"/>
      <c r="AA35" s="24"/>
      <c r="AB35" s="29"/>
    </row>
    <row r="36" spans="1:28" x14ac:dyDescent="0.25">
      <c r="A36" s="13">
        <v>35</v>
      </c>
      <c r="B36" s="22" t="str">
        <f>IFERROR(VLOOKUP(F36,VPIS!B:R,6,0),"Not Exist")</f>
        <v>PO-PC2312-08</v>
      </c>
      <c r="C36" s="22" t="str">
        <f>IFERROR(VLOOKUP(F36,VPIS!B:R,7,0),"Not Exist")</f>
        <v>Screw Compressor &amp; Roots Blower Package</v>
      </c>
      <c r="D36" s="23">
        <f>IFERROR(VLOOKUP(F36,VPIS!B:R,8,0),"Not Exist")</f>
        <v>45940</v>
      </c>
      <c r="E36" s="47" t="str">
        <f>IFERROR(VLOOKUP(F36,VPIS!B:R,5,0),"Not Exist")</f>
        <v>DIA</v>
      </c>
      <c r="F36" s="22" t="s">
        <v>40</v>
      </c>
      <c r="G36" s="45" t="str">
        <f>IFERROR(VLOOKUP(F36,VPIS!B:R,2,0),"Not Exist")</f>
        <v>23383-05</v>
      </c>
      <c r="H36" s="22" t="str">
        <f t="shared" si="8"/>
        <v>3944-VD-0171-DYP-RE-400-DIA-0002</v>
      </c>
      <c r="I36" s="25" t="str">
        <f>IFERROR(VLOOKUP(F36,VPIS!B:R,3,0),"Not Exist")</f>
        <v>Wiring Diagram (including Terminal Diagram)</v>
      </c>
      <c r="J36" s="26" t="s">
        <v>109</v>
      </c>
      <c r="K36" s="24" t="str">
        <f>IF(COUNTIF(F36:$F$1048576,F36)=1,"Y","")</f>
        <v/>
      </c>
      <c r="L36" s="23" t="str">
        <f>IFERROR(VLOOKUP(F36,VPIS!B:R,4,0),"Not Exist")</f>
        <v>A</v>
      </c>
      <c r="M36" s="24" t="s">
        <v>113</v>
      </c>
      <c r="N36" s="22" t="s">
        <v>167</v>
      </c>
      <c r="O36" s="41">
        <v>45775</v>
      </c>
      <c r="P36" s="23">
        <v>45785</v>
      </c>
      <c r="Q36" s="27">
        <f t="shared" si="9"/>
        <v>32</v>
      </c>
      <c r="R36" s="25" t="s">
        <v>168</v>
      </c>
      <c r="S36" s="23">
        <v>45817</v>
      </c>
      <c r="T36" s="24" t="s">
        <v>121</v>
      </c>
      <c r="U36" s="24" t="s">
        <v>113</v>
      </c>
      <c r="V36" s="23"/>
      <c r="W36" s="28" t="str">
        <f t="shared" ca="1" si="10"/>
        <v/>
      </c>
      <c r="X36" s="25"/>
      <c r="Y36" s="23"/>
      <c r="Z36" s="23"/>
      <c r="AA36" s="24"/>
      <c r="AB36" s="29"/>
    </row>
    <row r="37" spans="1:28" ht="15.75" thickBot="1" x14ac:dyDescent="0.3">
      <c r="A37" s="55">
        <v>36</v>
      </c>
      <c r="B37" s="22" t="str">
        <f>IFERROR(VLOOKUP(F37,VPIS!B:R,6,0),"Not Exist")</f>
        <v>PO-PC2312-08</v>
      </c>
      <c r="C37" s="22" t="str">
        <f>IFERROR(VLOOKUP(F37,VPIS!B:R,7,0),"Not Exist")</f>
        <v>Screw Compressor &amp; Roots Blower Package</v>
      </c>
      <c r="D37" s="23">
        <f>IFERROR(VLOOKUP(F37,VPIS!B:R,8,0),"Not Exist")</f>
        <v>45940</v>
      </c>
      <c r="E37" s="47" t="str">
        <f>IFERROR(VLOOKUP(F37,VPIS!B:R,5,0),"Not Exist")</f>
        <v>DIA</v>
      </c>
      <c r="F37" s="22" t="s">
        <v>40</v>
      </c>
      <c r="G37" s="45" t="str">
        <f>IFERROR(VLOOKUP(F37,VPIS!B:R,2,0),"Not Exist")</f>
        <v>23383-05</v>
      </c>
      <c r="H37" s="22" t="str">
        <f t="shared" si="8"/>
        <v>3944-VD-0171-DYP-RE-400-DIA-0002</v>
      </c>
      <c r="I37" s="25" t="str">
        <f>IFERROR(VLOOKUP(F37,VPIS!B:R,3,0),"Not Exist")</f>
        <v>Wiring Diagram (including Terminal Diagram)</v>
      </c>
      <c r="J37" s="26" t="s">
        <v>110</v>
      </c>
      <c r="K37" s="24" t="str">
        <f>IF(COUNTIF(F37:$F$1048576,F37)=1,"Y","")</f>
        <v/>
      </c>
      <c r="L37" s="23" t="str">
        <f>IFERROR(VLOOKUP(F37,VPIS!B:R,4,0),"Not Exist")</f>
        <v>A</v>
      </c>
      <c r="M37" s="24" t="s">
        <v>113</v>
      </c>
      <c r="N37" s="22" t="s">
        <v>169</v>
      </c>
      <c r="O37" s="23">
        <v>45854</v>
      </c>
      <c r="P37" s="23">
        <v>45864</v>
      </c>
      <c r="Q37" s="27">
        <f t="shared" si="9"/>
        <v>11</v>
      </c>
      <c r="R37" s="25" t="s">
        <v>138</v>
      </c>
      <c r="S37" s="23">
        <v>45875</v>
      </c>
      <c r="T37" s="24" t="s">
        <v>150</v>
      </c>
      <c r="U37" s="24" t="s">
        <v>113</v>
      </c>
      <c r="V37" s="23"/>
      <c r="W37" s="28" t="str">
        <f t="shared" ca="1" si="10"/>
        <v/>
      </c>
      <c r="X37" s="25"/>
      <c r="Y37" s="23"/>
      <c r="Z37" s="23"/>
      <c r="AA37" s="24"/>
      <c r="AB37" s="29"/>
    </row>
    <row r="38" spans="1:28" x14ac:dyDescent="0.25">
      <c r="A38" s="13">
        <v>37</v>
      </c>
      <c r="B38" s="22" t="str">
        <f>IFERROR(VLOOKUP(F38,VPIS!B:R,6,0),"Not Exist")</f>
        <v>PO-PC2312-08</v>
      </c>
      <c r="C38" s="22" t="str">
        <f>IFERROR(VLOOKUP(F38,VPIS!B:R,7,0),"Not Exist")</f>
        <v>Screw Compressor &amp; Roots Blower Package</v>
      </c>
      <c r="D38" s="23">
        <f>IFERROR(VLOOKUP(F38,VPIS!B:R,8,0),"Not Exist")</f>
        <v>45940</v>
      </c>
      <c r="E38" s="47" t="str">
        <f>IFERROR(VLOOKUP(F38,VPIS!B:R,5,0),"Not Exist")</f>
        <v>DIA</v>
      </c>
      <c r="F38" s="22" t="s">
        <v>40</v>
      </c>
      <c r="G38" s="45" t="str">
        <f>IFERROR(VLOOKUP(F38,VPIS!B:R,2,0),"Not Exist")</f>
        <v>23383-05</v>
      </c>
      <c r="H38" s="22" t="str">
        <f t="shared" si="8"/>
        <v>3944-VD-0171-DYP-RE-400-DIA-0002</v>
      </c>
      <c r="I38" s="25" t="str">
        <f>IFERROR(VLOOKUP(F38,VPIS!B:R,3,0),"Not Exist")</f>
        <v>Wiring Diagram (including Terminal Diagram)</v>
      </c>
      <c r="J38" s="26" t="s">
        <v>111</v>
      </c>
      <c r="K38" s="24" t="str">
        <f>IF(COUNTIF(F38:$F$1048576,F38)=1,"Y","")</f>
        <v/>
      </c>
      <c r="L38" s="23" t="str">
        <f>IFERROR(VLOOKUP(F38,VPIS!B:R,4,0),"Not Exist")</f>
        <v>A</v>
      </c>
      <c r="M38" s="24" t="s">
        <v>113</v>
      </c>
      <c r="N38" s="22" t="s">
        <v>138</v>
      </c>
      <c r="O38" s="23">
        <v>45903</v>
      </c>
      <c r="P38" s="23">
        <v>45913</v>
      </c>
      <c r="Q38" s="27">
        <f t="shared" si="9"/>
        <v>33</v>
      </c>
      <c r="R38" s="25" t="s">
        <v>138</v>
      </c>
      <c r="S38" s="23">
        <v>45946</v>
      </c>
      <c r="T38" s="24" t="s">
        <v>150</v>
      </c>
      <c r="U38" s="24" t="s">
        <v>113</v>
      </c>
      <c r="V38" s="23"/>
      <c r="W38" s="28" t="str">
        <f t="shared" ca="1" si="10"/>
        <v/>
      </c>
      <c r="X38" s="25"/>
      <c r="Y38" s="23"/>
      <c r="Z38" s="23"/>
      <c r="AA38" s="24"/>
      <c r="AB38" s="29"/>
    </row>
    <row r="39" spans="1:28" ht="15.75" thickBot="1" x14ac:dyDescent="0.3">
      <c r="A39" s="55">
        <v>38</v>
      </c>
      <c r="B39" s="22" t="str">
        <f>IFERROR(VLOOKUP(F39,VPIS!B:R,6,0),"Not Exist")</f>
        <v>PO-PC2312-08</v>
      </c>
      <c r="C39" s="22" t="str">
        <f>IFERROR(VLOOKUP(F39,VPIS!B:R,7,0),"Not Exist")</f>
        <v>Screw Compressor &amp; Roots Blower Package</v>
      </c>
      <c r="D39" s="23">
        <f>IFERROR(VLOOKUP(F39,VPIS!B:R,8,0),"Not Exist")</f>
        <v>45940</v>
      </c>
      <c r="E39" s="47" t="str">
        <f>IFERROR(VLOOKUP(F39,VPIS!B:R,5,0),"Not Exist")</f>
        <v>DIA</v>
      </c>
      <c r="F39" s="22" t="s">
        <v>40</v>
      </c>
      <c r="G39" s="45" t="str">
        <f>IFERROR(VLOOKUP(F39,VPIS!B:R,2,0),"Not Exist")</f>
        <v>23383-05</v>
      </c>
      <c r="H39" s="22" t="str">
        <f t="shared" si="8"/>
        <v>3944-VD-0171-DYP-RE-400-DIA-0002</v>
      </c>
      <c r="I39" s="25" t="str">
        <f>IFERROR(VLOOKUP(F39,VPIS!B:R,3,0),"Not Exist")</f>
        <v>Wiring Diagram (including Terminal Diagram)</v>
      </c>
      <c r="J39" s="26" t="s">
        <v>112</v>
      </c>
      <c r="K39" s="24" t="str">
        <f>IF(COUNTIF(F39:$F$1048576,F39)=1,"Y","")</f>
        <v/>
      </c>
      <c r="L39" s="23" t="str">
        <f>IFERROR(VLOOKUP(F39,VPIS!B:R,4,0),"Not Exist")</f>
        <v>A</v>
      </c>
      <c r="M39" s="24" t="s">
        <v>113</v>
      </c>
      <c r="N39" s="22" t="s">
        <v>138</v>
      </c>
      <c r="O39" s="23">
        <v>45981</v>
      </c>
      <c r="P39" s="23">
        <v>45991</v>
      </c>
      <c r="Q39" s="27">
        <f t="shared" si="9"/>
        <v>16</v>
      </c>
      <c r="R39" s="25" t="s">
        <v>151</v>
      </c>
      <c r="S39" s="23">
        <v>46007</v>
      </c>
      <c r="T39" s="24" t="s">
        <v>150</v>
      </c>
      <c r="U39" s="24" t="s">
        <v>113</v>
      </c>
      <c r="V39" s="23"/>
      <c r="W39" s="28" t="str">
        <f t="shared" ca="1" si="10"/>
        <v/>
      </c>
      <c r="X39" s="25"/>
      <c r="Y39" s="23"/>
      <c r="Z39" s="23"/>
      <c r="AA39" s="24"/>
      <c r="AB39" s="29"/>
    </row>
    <row r="40" spans="1:28" x14ac:dyDescent="0.25">
      <c r="A40" s="13">
        <v>39</v>
      </c>
      <c r="B40" s="22" t="str">
        <f>IFERROR(VLOOKUP(F40,VPIS!B:R,6,0),"Not Exist")</f>
        <v>PO-PC2312-08</v>
      </c>
      <c r="C40" s="22" t="str">
        <f>IFERROR(VLOOKUP(F40,VPIS!B:R,7,0),"Not Exist")</f>
        <v>Screw Compressor &amp; Roots Blower Package</v>
      </c>
      <c r="D40" s="23">
        <f>IFERROR(VLOOKUP(F40,VPIS!B:R,8,0),"Not Exist")</f>
        <v>45959</v>
      </c>
      <c r="E40" s="47" t="str">
        <f>IFERROR(VLOOKUP(F40,VPIS!B:R,5,0),"Not Exist")</f>
        <v>LST</v>
      </c>
      <c r="F40" s="22" t="s">
        <v>42</v>
      </c>
      <c r="G40" s="45" t="str">
        <f>IFERROR(VLOOKUP(F40,VPIS!B:R,2,0),"Not Exist")</f>
        <v>23383-06</v>
      </c>
      <c r="H40" s="22" t="str">
        <f t="shared" si="8"/>
        <v>3944-VD-0171-DYP-RE-400-LST-0080</v>
      </c>
      <c r="I40" s="25" t="str">
        <f>IFERROR(VLOOKUP(F40,VPIS!B:R,3,0),"Not Exist")</f>
        <v>I/O List</v>
      </c>
      <c r="J40" s="26" t="s">
        <v>130</v>
      </c>
      <c r="K40" s="24" t="str">
        <f>IF(COUNTIF(F40:$F$1048576,F40)=1,"Y","")</f>
        <v/>
      </c>
      <c r="L40" s="23" t="str">
        <f>IFERROR(VLOOKUP(F40,VPIS!B:R,4,0),"Not Exist")</f>
        <v>A</v>
      </c>
      <c r="M40" s="24" t="s">
        <v>113</v>
      </c>
      <c r="N40" s="22" t="s">
        <v>171</v>
      </c>
      <c r="O40" s="23">
        <v>45726</v>
      </c>
      <c r="P40" s="23">
        <v>45736</v>
      </c>
      <c r="Q40" s="27" t="str">
        <f t="shared" si="9"/>
        <v>No Delay</v>
      </c>
      <c r="R40" s="25" t="s">
        <v>172</v>
      </c>
      <c r="S40" s="23">
        <v>45727</v>
      </c>
      <c r="T40" s="24" t="s">
        <v>121</v>
      </c>
      <c r="U40" s="24" t="s">
        <v>113</v>
      </c>
      <c r="V40" s="23"/>
      <c r="W40" s="28" t="str">
        <f t="shared" ca="1" si="10"/>
        <v/>
      </c>
      <c r="X40" s="25"/>
      <c r="Y40" s="23"/>
      <c r="Z40" s="23"/>
      <c r="AA40" s="24"/>
      <c r="AB40" s="29"/>
    </row>
    <row r="41" spans="1:28" ht="15.75" thickBot="1" x14ac:dyDescent="0.3">
      <c r="A41" s="55">
        <v>40</v>
      </c>
      <c r="B41" s="22" t="str">
        <f>IFERROR(VLOOKUP(F41,VPIS!B:R,6,0),"Not Exist")</f>
        <v>PO-PC2312-08</v>
      </c>
      <c r="C41" s="22" t="str">
        <f>IFERROR(VLOOKUP(F41,VPIS!B:R,7,0),"Not Exist")</f>
        <v>Screw Compressor &amp; Roots Blower Package</v>
      </c>
      <c r="D41" s="23">
        <f>IFERROR(VLOOKUP(F41,VPIS!B:R,8,0),"Not Exist")</f>
        <v>45959</v>
      </c>
      <c r="E41" s="47" t="str">
        <f>IFERROR(VLOOKUP(F41,VPIS!B:R,5,0),"Not Exist")</f>
        <v>LST</v>
      </c>
      <c r="F41" s="22" t="s">
        <v>42</v>
      </c>
      <c r="G41" s="45" t="str">
        <f>IFERROR(VLOOKUP(F41,VPIS!B:R,2,0),"Not Exist")</f>
        <v>23383-06</v>
      </c>
      <c r="H41" s="22" t="str">
        <f t="shared" si="8"/>
        <v>3944-VD-0171-DYP-RE-400-LST-0080</v>
      </c>
      <c r="I41" s="25" t="str">
        <f>IFERROR(VLOOKUP(F41,VPIS!B:R,3,0),"Not Exist")</f>
        <v>I/O List</v>
      </c>
      <c r="J41" s="26" t="s">
        <v>109</v>
      </c>
      <c r="K41" s="24" t="str">
        <f>IF(COUNTIF(F41:$F$1048576,F41)=1,"Y","")</f>
        <v/>
      </c>
      <c r="L41" s="23" t="str">
        <f>IFERROR(VLOOKUP(F41,VPIS!B:R,4,0),"Not Exist")</f>
        <v>A</v>
      </c>
      <c r="M41" s="24" t="s">
        <v>113</v>
      </c>
      <c r="N41" s="22" t="s">
        <v>173</v>
      </c>
      <c r="O41" s="23">
        <v>45789</v>
      </c>
      <c r="P41" s="23">
        <v>45799</v>
      </c>
      <c r="Q41" s="27" t="str">
        <f t="shared" si="9"/>
        <v>No Delay</v>
      </c>
      <c r="R41" s="25" t="s">
        <v>174</v>
      </c>
      <c r="S41" s="23">
        <v>45791</v>
      </c>
      <c r="T41" s="24" t="s">
        <v>121</v>
      </c>
      <c r="U41" s="24" t="s">
        <v>113</v>
      </c>
      <c r="V41" s="23"/>
      <c r="W41" s="28" t="str">
        <f t="shared" ca="1" si="10"/>
        <v/>
      </c>
      <c r="X41" s="25"/>
      <c r="Y41" s="23"/>
      <c r="Z41" s="23"/>
      <c r="AA41" s="24"/>
      <c r="AB41" s="29"/>
    </row>
    <row r="42" spans="1:28" x14ac:dyDescent="0.25">
      <c r="A42" s="13">
        <v>41</v>
      </c>
      <c r="B42" s="22" t="str">
        <f>IFERROR(VLOOKUP(F42,VPIS!B:R,6,0),"Not Exist")</f>
        <v>PO-PC2312-08</v>
      </c>
      <c r="C42" s="22" t="str">
        <f>IFERROR(VLOOKUP(F42,VPIS!B:R,7,0),"Not Exist")</f>
        <v>Screw Compressor &amp; Roots Blower Package</v>
      </c>
      <c r="D42" s="23">
        <f>IFERROR(VLOOKUP(F42,VPIS!B:R,8,0),"Not Exist")</f>
        <v>45959</v>
      </c>
      <c r="E42" s="47" t="str">
        <f>IFERROR(VLOOKUP(F42,VPIS!B:R,5,0),"Not Exist")</f>
        <v>LST</v>
      </c>
      <c r="F42" s="22" t="s">
        <v>42</v>
      </c>
      <c r="G42" s="45" t="str">
        <f>IFERROR(VLOOKUP(F42,VPIS!B:R,2,0),"Not Exist")</f>
        <v>23383-06</v>
      </c>
      <c r="H42" s="22" t="str">
        <f t="shared" si="8"/>
        <v>3944-VD-0171-DYP-RE-400-LST-0080</v>
      </c>
      <c r="I42" s="25" t="str">
        <f>IFERROR(VLOOKUP(F42,VPIS!B:R,3,0),"Not Exist")</f>
        <v>I/O List</v>
      </c>
      <c r="J42" s="26" t="s">
        <v>110</v>
      </c>
      <c r="K42" s="24" t="str">
        <f>IF(COUNTIF(F42:$F$1048576,F42)=1,"Y","")</f>
        <v/>
      </c>
      <c r="L42" s="23" t="str">
        <f>IFERROR(VLOOKUP(F42,VPIS!B:R,4,0),"Not Exist")</f>
        <v>A</v>
      </c>
      <c r="M42" s="24" t="s">
        <v>113</v>
      </c>
      <c r="N42" s="22" t="s">
        <v>175</v>
      </c>
      <c r="O42" s="23">
        <v>45804</v>
      </c>
      <c r="P42" s="23">
        <v>45815</v>
      </c>
      <c r="Q42" s="27">
        <f t="shared" si="9"/>
        <v>4</v>
      </c>
      <c r="R42" s="25" t="s">
        <v>138</v>
      </c>
      <c r="S42" s="23">
        <v>45819</v>
      </c>
      <c r="T42" s="24" t="s">
        <v>121</v>
      </c>
      <c r="U42" s="24" t="s">
        <v>113</v>
      </c>
      <c r="V42" s="23"/>
      <c r="W42" s="28" t="str">
        <f t="shared" ca="1" si="10"/>
        <v/>
      </c>
      <c r="X42" s="25"/>
      <c r="Y42" s="23"/>
      <c r="Z42" s="23"/>
      <c r="AA42" s="24"/>
      <c r="AB42" s="29"/>
    </row>
    <row r="43" spans="1:28" ht="15.75" thickBot="1" x14ac:dyDescent="0.3">
      <c r="A43" s="55">
        <v>42</v>
      </c>
      <c r="B43" s="22" t="str">
        <f>IFERROR(VLOOKUP(F43,VPIS!B:R,6,0),"Not Exist")</f>
        <v>PO-PC2312-08</v>
      </c>
      <c r="C43" s="22" t="str">
        <f>IFERROR(VLOOKUP(F43,VPIS!B:R,7,0),"Not Exist")</f>
        <v>Screw Compressor &amp; Roots Blower Package</v>
      </c>
      <c r="D43" s="23">
        <f>IFERROR(VLOOKUP(F43,VPIS!B:R,8,0),"Not Exist")</f>
        <v>45959</v>
      </c>
      <c r="E43" s="47" t="str">
        <f>IFERROR(VLOOKUP(F43,VPIS!B:R,5,0),"Not Exist")</f>
        <v>LST</v>
      </c>
      <c r="F43" s="22" t="s">
        <v>42</v>
      </c>
      <c r="G43" s="45" t="str">
        <f>IFERROR(VLOOKUP(F43,VPIS!B:R,2,0),"Not Exist")</f>
        <v>23383-06</v>
      </c>
      <c r="H43" s="22" t="str">
        <f t="shared" si="8"/>
        <v>3944-VD-0171-DYP-RE-400-LST-0080</v>
      </c>
      <c r="I43" s="25" t="str">
        <f>IFERROR(VLOOKUP(F43,VPIS!B:R,3,0),"Not Exist")</f>
        <v>I/O List</v>
      </c>
      <c r="J43" s="26" t="s">
        <v>111</v>
      </c>
      <c r="K43" s="24" t="str">
        <f>IF(COUNTIF(F43:$F$1048576,F43)=1,"Y","")</f>
        <v/>
      </c>
      <c r="L43" s="23" t="str">
        <f>IFERROR(VLOOKUP(F43,VPIS!B:R,4,0),"Not Exist")</f>
        <v>A</v>
      </c>
      <c r="M43" s="24" t="s">
        <v>113</v>
      </c>
      <c r="N43" s="22" t="s">
        <v>176</v>
      </c>
      <c r="O43" s="23">
        <v>45834</v>
      </c>
      <c r="P43" s="23">
        <v>45844</v>
      </c>
      <c r="Q43" s="27">
        <f t="shared" si="9"/>
        <v>31</v>
      </c>
      <c r="R43" s="25" t="s">
        <v>138</v>
      </c>
      <c r="S43" s="23">
        <v>45875</v>
      </c>
      <c r="T43" s="24" t="s">
        <v>121</v>
      </c>
      <c r="U43" s="24" t="s">
        <v>113</v>
      </c>
      <c r="V43" s="23"/>
      <c r="W43" s="28" t="str">
        <f t="shared" ca="1" si="10"/>
        <v/>
      </c>
      <c r="X43" s="25"/>
      <c r="Y43" s="23"/>
      <c r="Z43" s="23"/>
      <c r="AA43" s="24"/>
      <c r="AB43" s="29"/>
    </row>
    <row r="44" spans="1:28" x14ac:dyDescent="0.25">
      <c r="A44" s="13">
        <v>43</v>
      </c>
      <c r="B44" s="22" t="str">
        <f>IFERROR(VLOOKUP(F44,VPIS!B:R,6,0),"Not Exist")</f>
        <v>PO-PC2312-08</v>
      </c>
      <c r="C44" s="22" t="str">
        <f>IFERROR(VLOOKUP(F44,VPIS!B:R,7,0),"Not Exist")</f>
        <v>Screw Compressor &amp; Roots Blower Package</v>
      </c>
      <c r="D44" s="23">
        <f>IFERROR(VLOOKUP(F44,VPIS!B:R,8,0),"Not Exist")</f>
        <v>45959</v>
      </c>
      <c r="E44" s="47" t="str">
        <f>IFERROR(VLOOKUP(F44,VPIS!B:R,5,0),"Not Exist")</f>
        <v>LST</v>
      </c>
      <c r="F44" s="22" t="s">
        <v>42</v>
      </c>
      <c r="G44" s="45" t="str">
        <f>IFERROR(VLOOKUP(F44,VPIS!B:R,2,0),"Not Exist")</f>
        <v>23383-06</v>
      </c>
      <c r="H44" s="22" t="str">
        <f t="shared" si="8"/>
        <v>3944-VD-0171-DYP-RE-400-LST-0080</v>
      </c>
      <c r="I44" s="25" t="str">
        <f>IFERROR(VLOOKUP(F44,VPIS!B:R,3,0),"Not Exist")</f>
        <v>I/O List</v>
      </c>
      <c r="J44" s="26" t="s">
        <v>112</v>
      </c>
      <c r="K44" s="24" t="str">
        <f>IF(COUNTIF(F44:$F$1048576,F44)=1,"Y","")</f>
        <v/>
      </c>
      <c r="L44" s="23" t="str">
        <f>IFERROR(VLOOKUP(F44,VPIS!B:R,4,0),"Not Exist")</f>
        <v>A</v>
      </c>
      <c r="M44" s="24" t="s">
        <v>113</v>
      </c>
      <c r="N44" s="22" t="s">
        <v>235</v>
      </c>
      <c r="O44" s="23">
        <v>45910</v>
      </c>
      <c r="P44" s="23">
        <v>45920</v>
      </c>
      <c r="Q44" s="27">
        <f t="shared" si="9"/>
        <v>12</v>
      </c>
      <c r="R44" s="25" t="s">
        <v>177</v>
      </c>
      <c r="S44" s="23">
        <v>45932</v>
      </c>
      <c r="T44" s="24" t="s">
        <v>150</v>
      </c>
      <c r="U44" s="24" t="s">
        <v>113</v>
      </c>
      <c r="V44" s="23"/>
      <c r="W44" s="28" t="str">
        <f t="shared" ca="1" si="10"/>
        <v/>
      </c>
      <c r="X44" s="25"/>
      <c r="Y44" s="23"/>
      <c r="Z44" s="23"/>
      <c r="AA44" s="24"/>
      <c r="AB44" s="29"/>
    </row>
    <row r="45" spans="1:28" ht="15.75" thickBot="1" x14ac:dyDescent="0.3">
      <c r="A45" s="55">
        <v>44</v>
      </c>
      <c r="B45" s="22" t="str">
        <f>IFERROR(VLOOKUP(F45,VPIS!B:R,6,0),"Not Exist")</f>
        <v>PO-PC2312-08</v>
      </c>
      <c r="C45" s="22" t="str">
        <f>IFERROR(VLOOKUP(F45,VPIS!B:R,7,0),"Not Exist")</f>
        <v>Screw Compressor &amp; Roots Blower Package</v>
      </c>
      <c r="D45" s="23">
        <f>IFERROR(VLOOKUP(F45,VPIS!B:R,8,0),"Not Exist")</f>
        <v>45959</v>
      </c>
      <c r="E45" s="47" t="str">
        <f>IFERROR(VLOOKUP(F45,VPIS!B:R,5,0),"Not Exist")</f>
        <v>LST</v>
      </c>
      <c r="F45" s="22" t="s">
        <v>42</v>
      </c>
      <c r="G45" s="45" t="str">
        <f>IFERROR(VLOOKUP(F45,VPIS!B:R,2,0),"Not Exist")</f>
        <v>23383-06</v>
      </c>
      <c r="H45" s="22" t="str">
        <f t="shared" si="8"/>
        <v>3944-VD-0171-DYP-RE-400-LST-0080</v>
      </c>
      <c r="I45" s="25" t="str">
        <f>IFERROR(VLOOKUP(F45,VPIS!B:R,3,0),"Not Exist")</f>
        <v>I/O List</v>
      </c>
      <c r="J45" s="26" t="s">
        <v>119</v>
      </c>
      <c r="K45" s="24" t="str">
        <f>IF(COUNTIF(F45:$F$1048576,F45)=1,"Y","")</f>
        <v/>
      </c>
      <c r="L45" s="23" t="str">
        <f>IFERROR(VLOOKUP(F45,VPIS!B:R,4,0),"Not Exist")</f>
        <v>A</v>
      </c>
      <c r="M45" s="24" t="s">
        <v>113</v>
      </c>
      <c r="N45" s="22" t="s">
        <v>178</v>
      </c>
      <c r="O45" s="23">
        <v>45982</v>
      </c>
      <c r="P45" s="23">
        <v>45991</v>
      </c>
      <c r="Q45" s="27">
        <f t="shared" si="9"/>
        <v>36</v>
      </c>
      <c r="R45" s="25" t="s">
        <v>179</v>
      </c>
      <c r="S45" s="23">
        <v>46027</v>
      </c>
      <c r="T45" s="24" t="s">
        <v>150</v>
      </c>
      <c r="U45" s="24" t="s">
        <v>113</v>
      </c>
      <c r="V45" s="23"/>
      <c r="W45" s="28" t="str">
        <f t="shared" ca="1" si="10"/>
        <v/>
      </c>
      <c r="X45" s="25"/>
      <c r="Y45" s="23"/>
      <c r="Z45" s="23"/>
      <c r="AA45" s="24"/>
      <c r="AB45" s="29"/>
    </row>
    <row r="46" spans="1:28" x14ac:dyDescent="0.25">
      <c r="A46" s="13">
        <v>45</v>
      </c>
      <c r="B46" s="22" t="str">
        <f>IFERROR(VLOOKUP(F46,VPIS!B:R,6,0),"Not Exist")</f>
        <v>PO-PC2312-08</v>
      </c>
      <c r="C46" s="22" t="str">
        <f>IFERROR(VLOOKUP(F46,VPIS!B:R,7,0),"Not Exist")</f>
        <v>Screw Compressor &amp; Roots Blower Package</v>
      </c>
      <c r="D46" s="23">
        <f>IFERROR(VLOOKUP(F46,VPIS!B:R,8,0),"Not Exist")</f>
        <v>45959</v>
      </c>
      <c r="E46" s="47" t="str">
        <f>IFERROR(VLOOKUP(F46,VPIS!B:R,5,0),"Not Exist")</f>
        <v>DWG</v>
      </c>
      <c r="F46" s="22" t="s">
        <v>44</v>
      </c>
      <c r="G46" s="45" t="str">
        <f>IFERROR(VLOOKUP(F46,VPIS!B:R,2,0),"Not Exist")</f>
        <v>23383-07</v>
      </c>
      <c r="H46" s="22" t="str">
        <f t="shared" si="8"/>
        <v>3944-VD-0171-DYP-RE-400-DWG-0003</v>
      </c>
      <c r="I46" s="25" t="str">
        <f>IFERROR(VLOOKUP(F46,VPIS!B:R,3,0),"Not Exist")</f>
        <v>Panel Layout Drawing</v>
      </c>
      <c r="J46" s="26" t="s">
        <v>130</v>
      </c>
      <c r="K46" s="24" t="str">
        <f>IF(COUNTIF(F46:$F$1048576,F46)=1,"Y","")</f>
        <v/>
      </c>
      <c r="L46" s="23" t="str">
        <f>IFERROR(VLOOKUP(F46,VPIS!B:R,4,0),"Not Exist")</f>
        <v>A</v>
      </c>
      <c r="M46" s="24" t="s">
        <v>113</v>
      </c>
      <c r="N46" s="22" t="s">
        <v>180</v>
      </c>
      <c r="O46" s="23">
        <v>45741</v>
      </c>
      <c r="P46" s="23">
        <v>45752</v>
      </c>
      <c r="Q46" s="27">
        <f t="shared" si="9"/>
        <v>5</v>
      </c>
      <c r="R46" s="25" t="s">
        <v>166</v>
      </c>
      <c r="S46" s="23">
        <v>45757</v>
      </c>
      <c r="T46" s="24" t="s">
        <v>121</v>
      </c>
      <c r="U46" s="24" t="s">
        <v>113</v>
      </c>
      <c r="V46" s="23"/>
      <c r="W46" s="28" t="str">
        <f t="shared" ca="1" si="10"/>
        <v/>
      </c>
      <c r="X46" s="25"/>
      <c r="Y46" s="23"/>
      <c r="Z46" s="23"/>
      <c r="AA46" s="24"/>
      <c r="AB46" s="29"/>
    </row>
    <row r="47" spans="1:28" ht="15.75" thickBot="1" x14ac:dyDescent="0.3">
      <c r="A47" s="55">
        <v>46</v>
      </c>
      <c r="B47" s="22" t="str">
        <f>IFERROR(VLOOKUP(F47,VPIS!B:R,6,0),"Not Exist")</f>
        <v>PO-PC2312-08</v>
      </c>
      <c r="C47" s="22" t="str">
        <f>IFERROR(VLOOKUP(F47,VPIS!B:R,7,0),"Not Exist")</f>
        <v>Screw Compressor &amp; Roots Blower Package</v>
      </c>
      <c r="D47" s="23">
        <f>IFERROR(VLOOKUP(F47,VPIS!B:R,8,0),"Not Exist")</f>
        <v>45959</v>
      </c>
      <c r="E47" s="47" t="str">
        <f>IFERROR(VLOOKUP(F47,VPIS!B:R,5,0),"Not Exist")</f>
        <v>DWG</v>
      </c>
      <c r="F47" s="22" t="s">
        <v>44</v>
      </c>
      <c r="G47" s="45" t="str">
        <f>IFERROR(VLOOKUP(F47,VPIS!B:R,2,0),"Not Exist")</f>
        <v>23383-07</v>
      </c>
      <c r="H47" s="22" t="str">
        <f t="shared" si="8"/>
        <v>3944-VD-0171-DYP-RE-400-DWG-0003</v>
      </c>
      <c r="I47" s="25" t="str">
        <f>IFERROR(VLOOKUP(F47,VPIS!B:R,3,0),"Not Exist")</f>
        <v>Panel Layout Drawing</v>
      </c>
      <c r="J47" s="26" t="s">
        <v>109</v>
      </c>
      <c r="K47" s="24" t="str">
        <f>IF(COUNTIF(F47:$F$1048576,F47)=1,"Y","")</f>
        <v/>
      </c>
      <c r="L47" s="23" t="str">
        <f>IFERROR(VLOOKUP(F47,VPIS!B:R,4,0),"Not Exist")</f>
        <v>A</v>
      </c>
      <c r="M47" s="24" t="s">
        <v>113</v>
      </c>
      <c r="N47" s="22" t="s">
        <v>167</v>
      </c>
      <c r="O47" s="23">
        <v>45775</v>
      </c>
      <c r="P47" s="23">
        <v>45785</v>
      </c>
      <c r="Q47" s="27">
        <f t="shared" si="9"/>
        <v>32</v>
      </c>
      <c r="R47" s="25" t="s">
        <v>168</v>
      </c>
      <c r="S47" s="23">
        <v>45817</v>
      </c>
      <c r="T47" s="24" t="s">
        <v>121</v>
      </c>
      <c r="U47" s="24" t="s">
        <v>113</v>
      </c>
      <c r="V47" s="23"/>
      <c r="W47" s="28" t="str">
        <f t="shared" ca="1" si="10"/>
        <v/>
      </c>
      <c r="X47" s="25"/>
      <c r="Y47" s="23"/>
      <c r="Z47" s="23"/>
      <c r="AA47" s="24"/>
      <c r="AB47" s="29"/>
    </row>
    <row r="48" spans="1:28" x14ac:dyDescent="0.25">
      <c r="A48" s="13">
        <v>47</v>
      </c>
      <c r="B48" s="22" t="str">
        <f>IFERROR(VLOOKUP(F48,VPIS!B:R,6,0),"Not Exist")</f>
        <v>PO-PC2312-08</v>
      </c>
      <c r="C48" s="22" t="str">
        <f>IFERROR(VLOOKUP(F48,VPIS!B:R,7,0),"Not Exist")</f>
        <v>Screw Compressor &amp; Roots Blower Package</v>
      </c>
      <c r="D48" s="23">
        <f>IFERROR(VLOOKUP(F48,VPIS!B:R,8,0),"Not Exist")</f>
        <v>45959</v>
      </c>
      <c r="E48" s="47" t="str">
        <f>IFERROR(VLOOKUP(F48,VPIS!B:R,5,0),"Not Exist")</f>
        <v>DWG</v>
      </c>
      <c r="F48" s="22" t="s">
        <v>44</v>
      </c>
      <c r="G48" s="45" t="str">
        <f>IFERROR(VLOOKUP(F48,VPIS!B:R,2,0),"Not Exist")</f>
        <v>23383-07</v>
      </c>
      <c r="H48" s="22" t="str">
        <f t="shared" si="8"/>
        <v>3944-VD-0171-DYP-RE-400-DWG-0003</v>
      </c>
      <c r="I48" s="25" t="str">
        <f>IFERROR(VLOOKUP(F48,VPIS!B:R,3,0),"Not Exist")</f>
        <v>Panel Layout Drawing</v>
      </c>
      <c r="J48" s="26" t="s">
        <v>110</v>
      </c>
      <c r="K48" s="24" t="str">
        <f>IF(COUNTIF(F48:$F$1048576,F48)=1,"Y","")</f>
        <v/>
      </c>
      <c r="L48" s="23" t="str">
        <f>IFERROR(VLOOKUP(F48,VPIS!B:R,4,0),"Not Exist")</f>
        <v>A</v>
      </c>
      <c r="M48" s="24" t="s">
        <v>113</v>
      </c>
      <c r="N48" s="22" t="s">
        <v>169</v>
      </c>
      <c r="O48" s="23">
        <v>45854</v>
      </c>
      <c r="P48" s="23">
        <v>45864</v>
      </c>
      <c r="Q48" s="27">
        <f t="shared" si="9"/>
        <v>11</v>
      </c>
      <c r="R48" s="25" t="s">
        <v>138</v>
      </c>
      <c r="S48" s="23">
        <v>45875</v>
      </c>
      <c r="T48" s="24" t="s">
        <v>150</v>
      </c>
      <c r="U48" s="24" t="s">
        <v>113</v>
      </c>
      <c r="V48" s="23"/>
      <c r="W48" s="28" t="str">
        <f t="shared" ca="1" si="10"/>
        <v/>
      </c>
      <c r="X48" s="25"/>
      <c r="Y48" s="23"/>
      <c r="Z48" s="23"/>
      <c r="AA48" s="24"/>
      <c r="AB48" s="29"/>
    </row>
    <row r="49" spans="1:28" ht="15.75" thickBot="1" x14ac:dyDescent="0.3">
      <c r="A49" s="55">
        <v>48</v>
      </c>
      <c r="B49" s="22" t="str">
        <f>IFERROR(VLOOKUP(F49,VPIS!B:R,6,0),"Not Exist")</f>
        <v>PO-PC2312-08</v>
      </c>
      <c r="C49" s="22" t="str">
        <f>IFERROR(VLOOKUP(F49,VPIS!B:R,7,0),"Not Exist")</f>
        <v>Screw Compressor &amp; Roots Blower Package</v>
      </c>
      <c r="D49" s="23">
        <f>IFERROR(VLOOKUP(F49,VPIS!B:R,8,0),"Not Exist")</f>
        <v>45959</v>
      </c>
      <c r="E49" s="47" t="str">
        <f>IFERROR(VLOOKUP(F49,VPIS!B:R,5,0),"Not Exist")</f>
        <v>DWG</v>
      </c>
      <c r="F49" s="22" t="s">
        <v>44</v>
      </c>
      <c r="G49" s="45" t="str">
        <f>IFERROR(VLOOKUP(F49,VPIS!B:R,2,0),"Not Exist")</f>
        <v>23383-07</v>
      </c>
      <c r="H49" s="22" t="str">
        <f t="shared" si="8"/>
        <v>3944-VD-0171-DYP-RE-400-DWG-0003</v>
      </c>
      <c r="I49" s="25" t="str">
        <f>IFERROR(VLOOKUP(F49,VPIS!B:R,3,0),"Not Exist")</f>
        <v>Panel Layout Drawing</v>
      </c>
      <c r="J49" s="26" t="s">
        <v>111</v>
      </c>
      <c r="K49" s="24" t="str">
        <f>IF(COUNTIF(F49:$F$1048576,F49)=1,"Y","")</f>
        <v/>
      </c>
      <c r="L49" s="23" t="str">
        <f>IFERROR(VLOOKUP(F49,VPIS!B:R,4,0),"Not Exist")</f>
        <v>A</v>
      </c>
      <c r="M49" s="24" t="s">
        <v>113</v>
      </c>
      <c r="N49" s="22" t="s">
        <v>182</v>
      </c>
      <c r="O49" s="23">
        <v>45903</v>
      </c>
      <c r="P49" s="23">
        <v>45913</v>
      </c>
      <c r="Q49" s="27">
        <f t="shared" si="9"/>
        <v>33</v>
      </c>
      <c r="R49" s="25" t="s">
        <v>138</v>
      </c>
      <c r="S49" s="23">
        <v>45946</v>
      </c>
      <c r="T49" s="24" t="s">
        <v>150</v>
      </c>
      <c r="U49" s="24" t="s">
        <v>113</v>
      </c>
      <c r="V49" s="23"/>
      <c r="W49" s="28" t="str">
        <f t="shared" ca="1" si="10"/>
        <v/>
      </c>
      <c r="X49" s="25"/>
      <c r="Y49" s="23"/>
      <c r="Z49" s="23"/>
      <c r="AA49" s="24"/>
      <c r="AB49" s="29"/>
    </row>
    <row r="50" spans="1:28" x14ac:dyDescent="0.25">
      <c r="A50" s="13">
        <v>49</v>
      </c>
      <c r="B50" s="22" t="str">
        <f>IFERROR(VLOOKUP(F50,VPIS!B:R,6,0),"Not Exist")</f>
        <v>PO-PC2312-08</v>
      </c>
      <c r="C50" s="22" t="str">
        <f>IFERROR(VLOOKUP(F50,VPIS!B:R,7,0),"Not Exist")</f>
        <v>Screw Compressor &amp; Roots Blower Package</v>
      </c>
      <c r="D50" s="23">
        <f>IFERROR(VLOOKUP(F50,VPIS!B:R,8,0),"Not Exist")</f>
        <v>45959</v>
      </c>
      <c r="E50" s="47" t="str">
        <f>IFERROR(VLOOKUP(F50,VPIS!B:R,5,0),"Not Exist")</f>
        <v>DWG</v>
      </c>
      <c r="F50" s="22" t="s">
        <v>44</v>
      </c>
      <c r="G50" s="45" t="str">
        <f>IFERROR(VLOOKUP(F50,VPIS!B:R,2,0),"Not Exist")</f>
        <v>23383-07</v>
      </c>
      <c r="H50" s="22" t="str">
        <f t="shared" si="8"/>
        <v>3944-VD-0171-DYP-RE-400-DWG-0003</v>
      </c>
      <c r="I50" s="25" t="str">
        <f>IFERROR(VLOOKUP(F50,VPIS!B:R,3,0),"Not Exist")</f>
        <v>Panel Layout Drawing</v>
      </c>
      <c r="J50" s="26" t="s">
        <v>112</v>
      </c>
      <c r="K50" s="24" t="str">
        <f>IF(COUNTIF(F50:$F$1048576,F50)=1,"Y","")</f>
        <v/>
      </c>
      <c r="L50" s="23" t="str">
        <f>IFERROR(VLOOKUP(F50,VPIS!B:R,4,0),"Not Exist")</f>
        <v>A</v>
      </c>
      <c r="M50" s="24" t="s">
        <v>113</v>
      </c>
      <c r="N50" s="22" t="s">
        <v>183</v>
      </c>
      <c r="O50" s="23">
        <v>45981</v>
      </c>
      <c r="P50" s="23">
        <v>45991</v>
      </c>
      <c r="Q50" s="27">
        <f t="shared" si="9"/>
        <v>16</v>
      </c>
      <c r="R50" s="25" t="s">
        <v>151</v>
      </c>
      <c r="S50" s="23">
        <v>46007</v>
      </c>
      <c r="T50" s="24" t="s">
        <v>150</v>
      </c>
      <c r="U50" s="24" t="s">
        <v>113</v>
      </c>
      <c r="V50" s="23"/>
      <c r="W50" s="28" t="str">
        <f t="shared" ca="1" si="10"/>
        <v/>
      </c>
      <c r="X50" s="25"/>
      <c r="Y50" s="23"/>
      <c r="Z50" s="23"/>
      <c r="AA50" s="24"/>
      <c r="AB50" s="29"/>
    </row>
    <row r="51" spans="1:28" ht="15.75" thickBot="1" x14ac:dyDescent="0.3">
      <c r="A51" s="55">
        <v>50</v>
      </c>
      <c r="B51" s="22" t="str">
        <f>IFERROR(VLOOKUP(F51,VPIS!B:R,6,0),"Not Exist")</f>
        <v>PO-PC2312-08</v>
      </c>
      <c r="C51" s="22" t="str">
        <f>IFERROR(VLOOKUP(F51,VPIS!B:R,7,0),"Not Exist")</f>
        <v>Screw Compressor &amp; Roots Blower Package</v>
      </c>
      <c r="D51" s="23">
        <f>IFERROR(VLOOKUP(F51,VPIS!B:R,8,0),"Not Exist")</f>
        <v>45928</v>
      </c>
      <c r="E51" s="47" t="str">
        <f>IFERROR(VLOOKUP(F51,VPIS!B:R,5,0),"Not Exist")</f>
        <v>ITP</v>
      </c>
      <c r="F51" s="22" t="s">
        <v>46</v>
      </c>
      <c r="G51" s="45" t="str">
        <f>IFERROR(VLOOKUP(F51,VPIS!B:R,2,0),"Not Exist")</f>
        <v>23383-08</v>
      </c>
      <c r="H51" s="22" t="str">
        <f t="shared" si="8"/>
        <v>3944-VD-0171-DYP-RE-400-ITP-0120</v>
      </c>
      <c r="I51" s="25" t="str">
        <f>IFERROR(VLOOKUP(F51,VPIS!B:R,3,0),"Not Exist")</f>
        <v>Inspection &amp; Test Plan</v>
      </c>
      <c r="J51" s="26" t="s">
        <v>130</v>
      </c>
      <c r="K51" s="24" t="str">
        <f>IF(COUNTIF(F51:$F$1048576,F51)=1,"Y","")</f>
        <v/>
      </c>
      <c r="L51" s="23" t="str">
        <f>IFERROR(VLOOKUP(F51,VPIS!B:R,4,0),"Not Exist")</f>
        <v>A</v>
      </c>
      <c r="M51" s="24" t="s">
        <v>113</v>
      </c>
      <c r="N51" s="22" t="s">
        <v>135</v>
      </c>
      <c r="O51" s="23">
        <v>45694</v>
      </c>
      <c r="P51" s="23">
        <v>45704</v>
      </c>
      <c r="Q51" s="27">
        <f t="shared" si="9"/>
        <v>2</v>
      </c>
      <c r="R51" s="25" t="s">
        <v>120</v>
      </c>
      <c r="S51" s="23">
        <v>45706</v>
      </c>
      <c r="T51" s="24" t="s">
        <v>121</v>
      </c>
      <c r="U51" s="24" t="s">
        <v>113</v>
      </c>
      <c r="V51" s="23"/>
      <c r="W51" s="28" t="str">
        <f t="shared" ca="1" si="10"/>
        <v/>
      </c>
      <c r="X51" s="25"/>
      <c r="Y51" s="23"/>
      <c r="Z51" s="23"/>
      <c r="AA51" s="24"/>
      <c r="AB51" s="29"/>
    </row>
    <row r="52" spans="1:28" x14ac:dyDescent="0.25">
      <c r="A52" s="13">
        <v>51</v>
      </c>
      <c r="B52" s="22" t="str">
        <f>IFERROR(VLOOKUP(F52,VPIS!B:R,6,0),"Not Exist")</f>
        <v>PO-PC2312-08</v>
      </c>
      <c r="C52" s="22" t="str">
        <f>IFERROR(VLOOKUP(F52,VPIS!B:R,7,0),"Not Exist")</f>
        <v>Screw Compressor &amp; Roots Blower Package</v>
      </c>
      <c r="D52" s="23">
        <f>IFERROR(VLOOKUP(F52,VPIS!B:R,8,0),"Not Exist")</f>
        <v>45928</v>
      </c>
      <c r="E52" s="47" t="str">
        <f>IFERROR(VLOOKUP(F52,VPIS!B:R,5,0),"Not Exist")</f>
        <v>ITP</v>
      </c>
      <c r="F52" s="22" t="s">
        <v>46</v>
      </c>
      <c r="G52" s="45" t="str">
        <f>IFERROR(VLOOKUP(F52,VPIS!B:R,2,0),"Not Exist")</f>
        <v>23383-08</v>
      </c>
      <c r="H52" s="22" t="str">
        <f t="shared" si="8"/>
        <v>3944-VD-0171-DYP-RE-400-ITP-0120</v>
      </c>
      <c r="I52" s="25" t="str">
        <f>IFERROR(VLOOKUP(F52,VPIS!B:R,3,0),"Not Exist")</f>
        <v>Inspection &amp; Test Plan</v>
      </c>
      <c r="J52" s="26" t="s">
        <v>109</v>
      </c>
      <c r="K52" s="24" t="str">
        <f>IF(COUNTIF(F52:$F$1048576,F52)=1,"Y","")</f>
        <v/>
      </c>
      <c r="L52" s="23" t="str">
        <f>IFERROR(VLOOKUP(F52,VPIS!B:R,4,0),"Not Exist")</f>
        <v>A</v>
      </c>
      <c r="M52" s="24" t="s">
        <v>113</v>
      </c>
      <c r="N52" s="22" t="s">
        <v>136</v>
      </c>
      <c r="O52" s="23">
        <v>45716</v>
      </c>
      <c r="P52" s="23">
        <v>45724</v>
      </c>
      <c r="Q52" s="27">
        <f t="shared" si="9"/>
        <v>62</v>
      </c>
      <c r="R52" s="25" t="s">
        <v>129</v>
      </c>
      <c r="S52" s="23">
        <v>45786</v>
      </c>
      <c r="T52" s="24" t="s">
        <v>121</v>
      </c>
      <c r="U52" s="24" t="s">
        <v>113</v>
      </c>
      <c r="V52" s="23"/>
      <c r="W52" s="28" t="str">
        <f t="shared" ca="1" si="10"/>
        <v/>
      </c>
      <c r="X52" s="25"/>
      <c r="Y52" s="23"/>
      <c r="Z52" s="23"/>
      <c r="AA52" s="24"/>
      <c r="AB52" s="29"/>
    </row>
    <row r="53" spans="1:28" ht="15.75" thickBot="1" x14ac:dyDescent="0.3">
      <c r="A53" s="55">
        <v>52</v>
      </c>
      <c r="B53" s="22" t="str">
        <f>IFERROR(VLOOKUP(F53,VPIS!B:R,6,0),"Not Exist")</f>
        <v>PO-PC2312-08</v>
      </c>
      <c r="C53" s="22" t="str">
        <f>IFERROR(VLOOKUP(F53,VPIS!B:R,7,0),"Not Exist")</f>
        <v>Screw Compressor &amp; Roots Blower Package</v>
      </c>
      <c r="D53" s="23">
        <f>IFERROR(VLOOKUP(F53,VPIS!B:R,8,0),"Not Exist")</f>
        <v>45928</v>
      </c>
      <c r="E53" s="47" t="str">
        <f>IFERROR(VLOOKUP(F53,VPIS!B:R,5,0),"Not Exist")</f>
        <v>ITP</v>
      </c>
      <c r="F53" s="22" t="s">
        <v>46</v>
      </c>
      <c r="G53" s="45" t="str">
        <f>IFERROR(VLOOKUP(F53,VPIS!B:R,2,0),"Not Exist")</f>
        <v>23383-08</v>
      </c>
      <c r="H53" s="22" t="str">
        <f t="shared" si="8"/>
        <v>3944-VD-0171-DYP-RE-400-ITP-0120Y</v>
      </c>
      <c r="I53" s="25" t="str">
        <f>IFERROR(VLOOKUP(F53,VPIS!B:R,3,0),"Not Exist")</f>
        <v>Inspection &amp; Test Plan</v>
      </c>
      <c r="J53" s="26" t="s">
        <v>110</v>
      </c>
      <c r="K53" s="24" t="str">
        <f>IF(COUNTIF(F53:$F$1048576,F53)=1,"Y","")</f>
        <v>Y</v>
      </c>
      <c r="L53" s="23" t="str">
        <f>IFERROR(VLOOKUP(F53,VPIS!B:R,4,0),"Not Exist")</f>
        <v>A</v>
      </c>
      <c r="M53" s="24" t="s">
        <v>113</v>
      </c>
      <c r="N53" s="22" t="s">
        <v>175</v>
      </c>
      <c r="O53" s="23">
        <v>45804</v>
      </c>
      <c r="P53" s="23">
        <v>45753</v>
      </c>
      <c r="Q53" s="27">
        <f t="shared" si="9"/>
        <v>128</v>
      </c>
      <c r="R53" s="25" t="s">
        <v>138</v>
      </c>
      <c r="S53" s="23">
        <v>45881</v>
      </c>
      <c r="T53" s="24" t="s">
        <v>220</v>
      </c>
      <c r="U53" s="24"/>
      <c r="V53" s="23"/>
      <c r="W53" s="28" t="str">
        <f t="shared" ca="1" si="10"/>
        <v/>
      </c>
      <c r="X53" s="25"/>
      <c r="Y53" s="23"/>
      <c r="Z53" s="23"/>
      <c r="AA53" s="24"/>
      <c r="AB53" s="29"/>
    </row>
    <row r="54" spans="1:28" x14ac:dyDescent="0.25">
      <c r="A54" s="13">
        <v>53</v>
      </c>
      <c r="B54" s="22" t="str">
        <f>IFERROR(VLOOKUP(F54,VPIS!B:R,6,0),"Not Exist")</f>
        <v>PO-PC2312-08</v>
      </c>
      <c r="C54" s="22" t="str">
        <f>IFERROR(VLOOKUP(F54,VPIS!B:R,7,0),"Not Exist")</f>
        <v>Screw Compressor &amp; Roots Blower Package</v>
      </c>
      <c r="D54" s="23">
        <f>IFERROR(VLOOKUP(F54,VPIS!B:R,8,0),"Not Exist")</f>
        <v>45928</v>
      </c>
      <c r="E54" s="47" t="str">
        <f>IFERROR(VLOOKUP(F54,VPIS!B:R,5,0),"Not Exist")</f>
        <v>LST</v>
      </c>
      <c r="F54" s="22" t="s">
        <v>48</v>
      </c>
      <c r="G54" s="45" t="str">
        <f>IFERROR(VLOOKUP(F54,VPIS!B:R,2,0),"Not Exist")</f>
        <v>23383-09</v>
      </c>
      <c r="H54" s="22" t="str">
        <f t="shared" si="8"/>
        <v>3944-VD-0171-DYP-RE-400-LST-0011</v>
      </c>
      <c r="I54" s="25" t="str">
        <f>IFERROR(VLOOKUP(F54,VPIS!B:R,3,0),"Not Exist")</f>
        <v>Utility Consumption</v>
      </c>
      <c r="J54" s="26" t="s">
        <v>130</v>
      </c>
      <c r="K54" s="24" t="str">
        <f>IF(COUNTIF(F54:$F$1048576,F54)=1,"Y","")</f>
        <v/>
      </c>
      <c r="L54" s="23" t="str">
        <f>IFERROR(VLOOKUP(F54,VPIS!B:R,4,0),"Not Exist")</f>
        <v>A</v>
      </c>
      <c r="M54" s="24" t="s">
        <v>113</v>
      </c>
      <c r="N54" s="22" t="s">
        <v>186</v>
      </c>
      <c r="O54" s="23">
        <v>45733</v>
      </c>
      <c r="P54" s="23">
        <v>45743</v>
      </c>
      <c r="Q54" s="27" t="str">
        <f t="shared" si="9"/>
        <v>No Delay</v>
      </c>
      <c r="R54" s="25" t="s">
        <v>187</v>
      </c>
      <c r="S54" s="23">
        <v>45742</v>
      </c>
      <c r="T54" s="24" t="s">
        <v>121</v>
      </c>
      <c r="U54" s="24" t="s">
        <v>113</v>
      </c>
      <c r="V54" s="23"/>
      <c r="W54" s="28" t="str">
        <f t="shared" ca="1" si="10"/>
        <v/>
      </c>
      <c r="X54" s="25"/>
      <c r="Y54" s="23"/>
      <c r="Z54" s="23"/>
      <c r="AA54" s="24"/>
      <c r="AB54" s="29"/>
    </row>
    <row r="55" spans="1:28" ht="15.75" thickBot="1" x14ac:dyDescent="0.3">
      <c r="A55" s="55">
        <v>54</v>
      </c>
      <c r="B55" s="22" t="str">
        <f>IFERROR(VLOOKUP(F55,VPIS!B:R,6,0),"Not Exist")</f>
        <v>PO-PC2312-08</v>
      </c>
      <c r="C55" s="22" t="str">
        <f>IFERROR(VLOOKUP(F55,VPIS!B:R,7,0),"Not Exist")</f>
        <v>Screw Compressor &amp; Roots Blower Package</v>
      </c>
      <c r="D55" s="23">
        <f>IFERROR(VLOOKUP(F55,VPIS!B:R,8,0),"Not Exist")</f>
        <v>45928</v>
      </c>
      <c r="E55" s="47" t="str">
        <f>IFERROR(VLOOKUP(F55,VPIS!B:R,5,0),"Not Exist")</f>
        <v>LST</v>
      </c>
      <c r="F55" s="22" t="s">
        <v>48</v>
      </c>
      <c r="G55" s="45" t="str">
        <f>IFERROR(VLOOKUP(F55,VPIS!B:R,2,0),"Not Exist")</f>
        <v>23383-09</v>
      </c>
      <c r="H55" s="22" t="str">
        <f t="shared" si="8"/>
        <v>3944-VD-0171-DYP-RE-400-LST-0011</v>
      </c>
      <c r="I55" s="25" t="str">
        <f>IFERROR(VLOOKUP(F55,VPIS!B:R,3,0),"Not Exist")</f>
        <v>Utility Consumption</v>
      </c>
      <c r="J55" s="26" t="s">
        <v>109</v>
      </c>
      <c r="K55" s="24" t="str">
        <f>IF(COUNTIF(F55:$F$1048576,F55)=1,"Y","")</f>
        <v/>
      </c>
      <c r="L55" s="23" t="str">
        <f>IFERROR(VLOOKUP(F55,VPIS!B:R,4,0),"Not Exist")</f>
        <v>A</v>
      </c>
      <c r="M55" s="24" t="s">
        <v>113</v>
      </c>
      <c r="N55" s="22" t="s">
        <v>176</v>
      </c>
      <c r="O55" s="23">
        <v>45834</v>
      </c>
      <c r="P55" s="23">
        <v>45843</v>
      </c>
      <c r="Q55" s="27" t="str">
        <f t="shared" si="9"/>
        <v>No Delay</v>
      </c>
      <c r="R55" s="25" t="s">
        <v>261</v>
      </c>
      <c r="S55" s="23">
        <v>45835</v>
      </c>
      <c r="T55" s="24" t="s">
        <v>150</v>
      </c>
      <c r="U55" s="24" t="s">
        <v>113</v>
      </c>
      <c r="V55" s="23"/>
      <c r="W55" s="28" t="str">
        <f t="shared" ca="1" si="10"/>
        <v/>
      </c>
      <c r="X55" s="25"/>
      <c r="Y55" s="23"/>
      <c r="Z55" s="23"/>
      <c r="AA55" s="24"/>
      <c r="AB55" s="29"/>
    </row>
    <row r="56" spans="1:28" x14ac:dyDescent="0.25">
      <c r="A56" s="13">
        <v>55</v>
      </c>
      <c r="B56" s="22" t="str">
        <f>IFERROR(VLOOKUP(F56,VPIS!B:R,6,0),"Not Exist")</f>
        <v>PO-PC2312-08</v>
      </c>
      <c r="C56" s="22" t="str">
        <f>IFERROR(VLOOKUP(F56,VPIS!B:R,7,0),"Not Exist")</f>
        <v>Screw Compressor &amp; Roots Blower Package</v>
      </c>
      <c r="D56" s="23">
        <f>IFERROR(VLOOKUP(F56,VPIS!B:R,8,0),"Not Exist")</f>
        <v>45928</v>
      </c>
      <c r="E56" s="47" t="str">
        <f>IFERROR(VLOOKUP(F56,VPIS!B:R,5,0),"Not Exist")</f>
        <v>LST</v>
      </c>
      <c r="F56" s="22" t="s">
        <v>48</v>
      </c>
      <c r="G56" s="45" t="str">
        <f>IFERROR(VLOOKUP(F56,VPIS!B:R,2,0),"Not Exist")</f>
        <v>23383-09</v>
      </c>
      <c r="H56" s="22" t="str">
        <f t="shared" si="8"/>
        <v>3944-VD-0171-DYP-RE-400-LST-0011</v>
      </c>
      <c r="I56" s="25" t="str">
        <f>IFERROR(VLOOKUP(F56,VPIS!B:R,3,0),"Not Exist")</f>
        <v>Utility Consumption</v>
      </c>
      <c r="J56" s="26" t="s">
        <v>110</v>
      </c>
      <c r="K56" s="24" t="str">
        <f>IF(COUNTIF(F56:$F$1048576,F56)=1,"Y","")</f>
        <v/>
      </c>
      <c r="L56" s="23" t="str">
        <f>IFERROR(VLOOKUP(F56,VPIS!B:R,4,0),"Not Exist")</f>
        <v>A</v>
      </c>
      <c r="M56" s="24" t="s">
        <v>113</v>
      </c>
      <c r="N56" s="22" t="s">
        <v>138</v>
      </c>
      <c r="O56" s="23">
        <v>45877</v>
      </c>
      <c r="P56" s="23">
        <v>45887</v>
      </c>
      <c r="Q56" s="27" t="str">
        <f t="shared" si="9"/>
        <v>No Delay</v>
      </c>
      <c r="R56" s="25" t="s">
        <v>138</v>
      </c>
      <c r="S56" s="23">
        <v>45880</v>
      </c>
      <c r="T56" s="24" t="s">
        <v>150</v>
      </c>
      <c r="U56" s="24" t="s">
        <v>113</v>
      </c>
      <c r="V56" s="23"/>
      <c r="W56" s="28" t="str">
        <f t="shared" ca="1" si="10"/>
        <v/>
      </c>
      <c r="X56" s="25"/>
      <c r="Y56" s="23"/>
      <c r="Z56" s="23"/>
      <c r="AA56" s="24"/>
      <c r="AB56" s="29"/>
    </row>
    <row r="57" spans="1:28" ht="15.75" thickBot="1" x14ac:dyDescent="0.3">
      <c r="A57" s="55">
        <v>56</v>
      </c>
      <c r="B57" s="22" t="str">
        <f>IFERROR(VLOOKUP(F57,VPIS!B:R,6,0),"Not Exist")</f>
        <v>PO-PC2312-08</v>
      </c>
      <c r="C57" s="22" t="str">
        <f>IFERROR(VLOOKUP(F57,VPIS!B:R,7,0),"Not Exist")</f>
        <v>Screw Compressor &amp; Roots Blower Package</v>
      </c>
      <c r="D57" s="23">
        <f>IFERROR(VLOOKUP(F57,VPIS!B:R,8,0),"Not Exist")</f>
        <v>45928</v>
      </c>
      <c r="E57" s="47" t="str">
        <f>IFERROR(VLOOKUP(F57,VPIS!B:R,5,0),"Not Exist")</f>
        <v>LST</v>
      </c>
      <c r="F57" s="22" t="s">
        <v>48</v>
      </c>
      <c r="G57" s="45" t="str">
        <f>IFERROR(VLOOKUP(F57,VPIS!B:R,2,0),"Not Exist")</f>
        <v>23383-09</v>
      </c>
      <c r="H57" s="22" t="str">
        <f t="shared" si="8"/>
        <v>3944-VD-0171-DYP-RE-400-LST-0011</v>
      </c>
      <c r="I57" s="25" t="str">
        <f>IFERROR(VLOOKUP(F57,VPIS!B:R,3,0),"Not Exist")</f>
        <v>Utility Consumption</v>
      </c>
      <c r="J57" s="26" t="s">
        <v>111</v>
      </c>
      <c r="K57" s="24" t="str">
        <f>IF(COUNTIF(F57:$F$1048576,F57)=1,"Y","")</f>
        <v/>
      </c>
      <c r="L57" s="23" t="str">
        <f>IFERROR(VLOOKUP(F57,VPIS!B:R,4,0),"Not Exist")</f>
        <v>A</v>
      </c>
      <c r="M57" s="24" t="s">
        <v>113</v>
      </c>
      <c r="N57" s="22" t="s">
        <v>235</v>
      </c>
      <c r="O57" s="23">
        <v>45910</v>
      </c>
      <c r="P57" s="23">
        <v>45920</v>
      </c>
      <c r="Q57" s="27" t="str">
        <f t="shared" si="9"/>
        <v>No Delay</v>
      </c>
      <c r="R57" s="25" t="s">
        <v>138</v>
      </c>
      <c r="S57" s="23">
        <v>45911</v>
      </c>
      <c r="T57" s="24" t="s">
        <v>121</v>
      </c>
      <c r="U57" s="24" t="s">
        <v>113</v>
      </c>
      <c r="V57" s="23"/>
      <c r="W57" s="28" t="str">
        <f t="shared" ca="1" si="10"/>
        <v/>
      </c>
      <c r="X57" s="25"/>
      <c r="Y57" s="23"/>
      <c r="Z57" s="23"/>
      <c r="AA57" s="24"/>
      <c r="AB57" s="29"/>
    </row>
    <row r="58" spans="1:28" x14ac:dyDescent="0.25">
      <c r="A58" s="13">
        <v>57</v>
      </c>
      <c r="B58" s="22" t="str">
        <f>IFERROR(VLOOKUP(F58,VPIS!B:R,6,0),"Not Exist")</f>
        <v>PO-PC2312-08</v>
      </c>
      <c r="C58" s="22" t="str">
        <f>IFERROR(VLOOKUP(F58,VPIS!B:R,7,0),"Not Exist")</f>
        <v>Screw Compressor &amp; Roots Blower Package</v>
      </c>
      <c r="D58" s="23">
        <f>IFERROR(VLOOKUP(F58,VPIS!B:R,8,0),"Not Exist")</f>
        <v>45928</v>
      </c>
      <c r="E58" s="47" t="str">
        <f>IFERROR(VLOOKUP(F58,VPIS!B:R,5,0),"Not Exist")</f>
        <v>LST</v>
      </c>
      <c r="F58" s="22" t="s">
        <v>48</v>
      </c>
      <c r="G58" s="45" t="str">
        <f>IFERROR(VLOOKUP(F58,VPIS!B:R,2,0),"Not Exist")</f>
        <v>23383-09</v>
      </c>
      <c r="H58" s="22" t="str">
        <f t="shared" si="8"/>
        <v>3944-VD-0171-DYP-RE-400-LST-0011Y</v>
      </c>
      <c r="I58" s="25" t="str">
        <f>IFERROR(VLOOKUP(F58,VPIS!B:R,3,0),"Not Exist")</f>
        <v>Utility Consumption</v>
      </c>
      <c r="J58" s="26" t="s">
        <v>112</v>
      </c>
      <c r="K58" s="24" t="str">
        <f>IF(COUNTIF(F58:$F$1048576,F58)=1,"Y","")</f>
        <v>Y</v>
      </c>
      <c r="L58" s="23" t="str">
        <f>IFERROR(VLOOKUP(F58,VPIS!B:R,4,0),"Not Exist")</f>
        <v>A</v>
      </c>
      <c r="M58" s="24" t="s">
        <v>113</v>
      </c>
      <c r="N58" s="22" t="s">
        <v>188</v>
      </c>
      <c r="O58" s="23">
        <v>45937</v>
      </c>
      <c r="P58" s="23">
        <v>45947</v>
      </c>
      <c r="Q58" s="27">
        <f t="shared" si="9"/>
        <v>59</v>
      </c>
      <c r="R58" s="25" t="s">
        <v>189</v>
      </c>
      <c r="S58" s="23">
        <v>46006</v>
      </c>
      <c r="T58" s="24" t="s">
        <v>220</v>
      </c>
      <c r="U58" s="24"/>
      <c r="V58" s="23"/>
      <c r="W58" s="28" t="str">
        <f t="shared" ca="1" si="10"/>
        <v/>
      </c>
      <c r="X58" s="25"/>
      <c r="Y58" s="23"/>
      <c r="Z58" s="23"/>
      <c r="AA58" s="24"/>
      <c r="AB58" s="29"/>
    </row>
    <row r="59" spans="1:28" ht="15.75" thickBot="1" x14ac:dyDescent="0.3">
      <c r="A59" s="55">
        <v>58</v>
      </c>
      <c r="B59" s="22" t="str">
        <f>IFERROR(VLOOKUP(F59,VPIS!B:R,6,0),"Not Exist")</f>
        <v>PO-PC2312-08</v>
      </c>
      <c r="C59" s="22" t="str">
        <f>IFERROR(VLOOKUP(F59,VPIS!B:R,7,0),"Not Exist")</f>
        <v>Screw Compressor &amp; Roots Blower Package</v>
      </c>
      <c r="D59" s="23">
        <f>IFERROR(VLOOKUP(F59,VPIS!B:R,8,0),"Not Exist")</f>
        <v>45928</v>
      </c>
      <c r="E59" s="47" t="str">
        <f>IFERROR(VLOOKUP(F59,VPIS!B:R,5,0),"Not Exist")</f>
        <v>DSH</v>
      </c>
      <c r="F59" s="22" t="s">
        <v>50</v>
      </c>
      <c r="G59" s="45" t="str">
        <f>IFERROR(VLOOKUP(F59,VPIS!B:R,2,0),"Not Exist")</f>
        <v xml:space="preserve">23383-10 </v>
      </c>
      <c r="H59" s="22" t="str">
        <f t="shared" si="8"/>
        <v>3944-VD-0171-DYP-RE-400-DSH-0096</v>
      </c>
      <c r="I59" s="25" t="str">
        <f>IFERROR(VLOOKUP(F59,VPIS!B:R,3,0),"Not Exist")</f>
        <v>Main Motor Data Sheets</v>
      </c>
      <c r="J59" s="26" t="s">
        <v>130</v>
      </c>
      <c r="K59" s="24" t="str">
        <f>IF(COUNTIF(F59:$F$1048576,F59)=1,"Y","")</f>
        <v/>
      </c>
      <c r="L59" s="23" t="str">
        <f>IFERROR(VLOOKUP(F59,VPIS!B:R,4,0),"Not Exist")</f>
        <v>A</v>
      </c>
      <c r="M59" s="24" t="s">
        <v>113</v>
      </c>
      <c r="N59" s="22" t="s">
        <v>116</v>
      </c>
      <c r="O59" s="23">
        <v>45790</v>
      </c>
      <c r="P59" s="23">
        <v>45800</v>
      </c>
      <c r="Q59" s="27">
        <f t="shared" si="9"/>
        <v>4</v>
      </c>
      <c r="R59" s="25" t="s">
        <v>138</v>
      </c>
      <c r="S59" s="23">
        <v>45804</v>
      </c>
      <c r="T59" s="24" t="s">
        <v>121</v>
      </c>
      <c r="U59" s="24" t="s">
        <v>113</v>
      </c>
      <c r="V59" s="23"/>
      <c r="W59" s="28" t="str">
        <f t="shared" ca="1" si="10"/>
        <v/>
      </c>
      <c r="X59" s="25"/>
      <c r="Y59" s="23"/>
      <c r="Z59" s="23"/>
      <c r="AA59" s="24"/>
      <c r="AB59" s="29"/>
    </row>
    <row r="60" spans="1:28" x14ac:dyDescent="0.25">
      <c r="A60" s="13">
        <v>59</v>
      </c>
      <c r="B60" s="22" t="str">
        <f>IFERROR(VLOOKUP(F60,VPIS!B:R,6,0),"Not Exist")</f>
        <v>PO-PC2312-08</v>
      </c>
      <c r="C60" s="22" t="str">
        <f>IFERROR(VLOOKUP(F60,VPIS!B:R,7,0),"Not Exist")</f>
        <v>Screw Compressor &amp; Roots Blower Package</v>
      </c>
      <c r="D60" s="23">
        <f>IFERROR(VLOOKUP(F60,VPIS!B:R,8,0),"Not Exist")</f>
        <v>45917</v>
      </c>
      <c r="E60" s="47" t="str">
        <f>IFERROR(VLOOKUP(F60,VPIS!B:R,5,0),"Not Exist")</f>
        <v>LST</v>
      </c>
      <c r="F60" s="22" t="s">
        <v>52</v>
      </c>
      <c r="G60" s="45" t="str">
        <f>IFERROR(VLOOKUP(F60,VPIS!B:R,2,0),"Not Exist")</f>
        <v>23383-11A</v>
      </c>
      <c r="H60" s="22" t="str">
        <f t="shared" si="8"/>
        <v>3944-VD-0171-DYP-RE-400-LST-0010</v>
      </c>
      <c r="I60" s="25" t="str">
        <f>IFERROR(VLOOKUP(F60,VPIS!B:R,3,0),"Not Exist")</f>
        <v>Equipment List</v>
      </c>
      <c r="J60" s="26" t="s">
        <v>130</v>
      </c>
      <c r="K60" s="24" t="str">
        <f>IF(COUNTIF(F60:$F$1048576,F60)=1,"Y","")</f>
        <v/>
      </c>
      <c r="L60" s="23" t="str">
        <f>IFERROR(VLOOKUP(F60,VPIS!B:R,4,0),"Not Exist")</f>
        <v>A</v>
      </c>
      <c r="M60" s="24" t="s">
        <v>113</v>
      </c>
      <c r="N60" s="22" t="s">
        <v>192</v>
      </c>
      <c r="O60" s="23">
        <v>45852</v>
      </c>
      <c r="P60" s="23">
        <v>45862</v>
      </c>
      <c r="Q60" s="27" t="str">
        <f t="shared" si="9"/>
        <v>No Delay</v>
      </c>
      <c r="R60" s="25" t="s">
        <v>193</v>
      </c>
      <c r="S60" s="23">
        <v>45854</v>
      </c>
      <c r="T60" s="24" t="s">
        <v>150</v>
      </c>
      <c r="U60" s="24" t="s">
        <v>113</v>
      </c>
      <c r="V60" s="23"/>
      <c r="W60" s="28" t="str">
        <f t="shared" ca="1" si="10"/>
        <v/>
      </c>
      <c r="X60" s="25"/>
      <c r="Y60" s="23"/>
      <c r="Z60" s="23"/>
      <c r="AA60" s="24"/>
      <c r="AB60" s="29"/>
    </row>
    <row r="61" spans="1:28" ht="15.75" thickBot="1" x14ac:dyDescent="0.3">
      <c r="A61" s="55">
        <v>60</v>
      </c>
      <c r="B61" s="22" t="str">
        <f>IFERROR(VLOOKUP(F61,VPIS!B:R,6,0),"Not Exist")</f>
        <v>PO-PC2312-08</v>
      </c>
      <c r="C61" s="22" t="str">
        <f>IFERROR(VLOOKUP(F61,VPIS!B:R,7,0),"Not Exist")</f>
        <v>Screw Compressor &amp; Roots Blower Package</v>
      </c>
      <c r="D61" s="23">
        <f>IFERROR(VLOOKUP(F61,VPIS!B:R,8,0),"Not Exist")</f>
        <v>45917</v>
      </c>
      <c r="E61" s="47" t="str">
        <f>IFERROR(VLOOKUP(F61,VPIS!B:R,5,0),"Not Exist")</f>
        <v>LST</v>
      </c>
      <c r="F61" s="22" t="s">
        <v>52</v>
      </c>
      <c r="G61" s="45" t="str">
        <f>IFERROR(VLOOKUP(F61,VPIS!B:R,2,0),"Not Exist")</f>
        <v>23383-11A</v>
      </c>
      <c r="H61" s="22" t="str">
        <f t="shared" si="8"/>
        <v>3944-VD-0171-DYP-RE-400-LST-0010</v>
      </c>
      <c r="I61" s="25" t="str">
        <f>IFERROR(VLOOKUP(F61,VPIS!B:R,3,0),"Not Exist")</f>
        <v>Equipment List</v>
      </c>
      <c r="J61" s="26" t="s">
        <v>109</v>
      </c>
      <c r="K61" s="24" t="str">
        <f>IF(COUNTIF(F61:$F$1048576,F61)=1,"Y","")</f>
        <v/>
      </c>
      <c r="L61" s="23" t="str">
        <f>IFERROR(VLOOKUP(F61,VPIS!B:R,4,0),"Not Exist")</f>
        <v>A</v>
      </c>
      <c r="M61" s="24" t="s">
        <v>113</v>
      </c>
      <c r="N61" s="22" t="s">
        <v>138</v>
      </c>
      <c r="O61" s="23">
        <v>45877</v>
      </c>
      <c r="P61" s="23">
        <v>45887</v>
      </c>
      <c r="Q61" s="27" t="str">
        <f t="shared" si="9"/>
        <v>No Delay</v>
      </c>
      <c r="R61" s="25" t="s">
        <v>138</v>
      </c>
      <c r="S61" s="23">
        <v>45880</v>
      </c>
      <c r="T61" s="24" t="s">
        <v>150</v>
      </c>
      <c r="U61" s="24" t="s">
        <v>113</v>
      </c>
      <c r="V61" s="23"/>
      <c r="W61" s="28" t="str">
        <f t="shared" ca="1" si="10"/>
        <v/>
      </c>
      <c r="X61" s="25"/>
      <c r="Y61" s="23"/>
      <c r="Z61" s="23"/>
      <c r="AA61" s="24"/>
      <c r="AB61" s="29"/>
    </row>
    <row r="62" spans="1:28" x14ac:dyDescent="0.25">
      <c r="A62" s="13">
        <v>61</v>
      </c>
      <c r="B62" s="22" t="str">
        <f>IFERROR(VLOOKUP(F62,VPIS!B:R,6,0),"Not Exist")</f>
        <v>PO-PC2312-08</v>
      </c>
      <c r="C62" s="22" t="str">
        <f>IFERROR(VLOOKUP(F62,VPIS!B:R,7,0),"Not Exist")</f>
        <v>Screw Compressor &amp; Roots Blower Package</v>
      </c>
      <c r="D62" s="23">
        <f>IFERROR(VLOOKUP(F62,VPIS!B:R,8,0),"Not Exist")</f>
        <v>45917</v>
      </c>
      <c r="E62" s="47" t="str">
        <f>IFERROR(VLOOKUP(F62,VPIS!B:R,5,0),"Not Exist")</f>
        <v>LST</v>
      </c>
      <c r="F62" s="22" t="s">
        <v>52</v>
      </c>
      <c r="G62" s="45" t="str">
        <f>IFERROR(VLOOKUP(F62,VPIS!B:R,2,0),"Not Exist")</f>
        <v>23383-11A</v>
      </c>
      <c r="H62" s="22" t="str">
        <f t="shared" si="8"/>
        <v>3944-VD-0171-DYP-RE-400-LST-0010</v>
      </c>
      <c r="I62" s="25" t="str">
        <f>IFERROR(VLOOKUP(F62,VPIS!B:R,3,0),"Not Exist")</f>
        <v>Equipment List</v>
      </c>
      <c r="J62" s="26" t="s">
        <v>110</v>
      </c>
      <c r="K62" s="24" t="str">
        <f>IF(COUNTIF(F62:$F$1048576,F62)=1,"Y","")</f>
        <v/>
      </c>
      <c r="L62" s="23" t="str">
        <f>IFERROR(VLOOKUP(F62,VPIS!B:R,4,0),"Not Exist")</f>
        <v>A</v>
      </c>
      <c r="M62" s="24" t="s">
        <v>113</v>
      </c>
      <c r="N62" s="22" t="s">
        <v>235</v>
      </c>
      <c r="O62" s="23">
        <v>45910</v>
      </c>
      <c r="P62" s="23">
        <v>45920</v>
      </c>
      <c r="Q62" s="27" t="str">
        <f t="shared" si="9"/>
        <v>No Delay</v>
      </c>
      <c r="R62" s="25" t="s">
        <v>138</v>
      </c>
      <c r="S62" s="23">
        <v>45911</v>
      </c>
      <c r="T62" s="24" t="s">
        <v>121</v>
      </c>
      <c r="U62" s="24" t="s">
        <v>113</v>
      </c>
      <c r="V62" s="23"/>
      <c r="W62" s="28" t="str">
        <f t="shared" ca="1" si="10"/>
        <v/>
      </c>
      <c r="X62" s="25"/>
      <c r="Y62" s="23"/>
      <c r="Z62" s="23"/>
      <c r="AA62" s="24"/>
      <c r="AB62" s="29"/>
    </row>
    <row r="63" spans="1:28" ht="15.75" thickBot="1" x14ac:dyDescent="0.3">
      <c r="A63" s="55">
        <v>62</v>
      </c>
      <c r="B63" s="22" t="str">
        <f>IFERROR(VLOOKUP(F63,VPIS!B:R,6,0),"Not Exist")</f>
        <v>PO-PC2312-08</v>
      </c>
      <c r="C63" s="22" t="str">
        <f>IFERROR(VLOOKUP(F63,VPIS!B:R,7,0),"Not Exist")</f>
        <v>Screw Compressor &amp; Roots Blower Package</v>
      </c>
      <c r="D63" s="23">
        <f>IFERROR(VLOOKUP(F63,VPIS!B:R,8,0),"Not Exist")</f>
        <v>45917</v>
      </c>
      <c r="E63" s="47" t="str">
        <f>IFERROR(VLOOKUP(F63,VPIS!B:R,5,0),"Not Exist")</f>
        <v>LST</v>
      </c>
      <c r="F63" s="22" t="s">
        <v>52</v>
      </c>
      <c r="G63" s="45" t="str">
        <f>IFERROR(VLOOKUP(F63,VPIS!B:R,2,0),"Not Exist")</f>
        <v>23383-11A</v>
      </c>
      <c r="H63" s="22" t="str">
        <f t="shared" si="8"/>
        <v>3944-VD-0171-DYP-RE-400-LST-0010</v>
      </c>
      <c r="I63" s="25" t="str">
        <f>IFERROR(VLOOKUP(F63,VPIS!B:R,3,0),"Not Exist")</f>
        <v>Equipment List</v>
      </c>
      <c r="J63" s="26" t="s">
        <v>111</v>
      </c>
      <c r="K63" s="24" t="str">
        <f>IF(COUNTIF(F63:$F$1048576,F63)=1,"Y","")</f>
        <v/>
      </c>
      <c r="L63" s="23" t="str">
        <f>IFERROR(VLOOKUP(F63,VPIS!B:R,4,0),"Not Exist")</f>
        <v>A</v>
      </c>
      <c r="M63" s="24" t="s">
        <v>113</v>
      </c>
      <c r="N63" s="22" t="s">
        <v>194</v>
      </c>
      <c r="O63" s="23">
        <v>45937</v>
      </c>
      <c r="P63" s="23">
        <v>45947</v>
      </c>
      <c r="Q63" s="27">
        <f t="shared" si="9"/>
        <v>59</v>
      </c>
      <c r="R63" s="25" t="s">
        <v>189</v>
      </c>
      <c r="S63" s="23">
        <v>46006</v>
      </c>
      <c r="T63" s="24" t="s">
        <v>121</v>
      </c>
      <c r="U63" s="24" t="s">
        <v>113</v>
      </c>
      <c r="V63" s="23"/>
      <c r="W63" s="28" t="str">
        <f t="shared" ca="1" si="10"/>
        <v/>
      </c>
      <c r="X63" s="25"/>
      <c r="Y63" s="23"/>
      <c r="Z63" s="23"/>
      <c r="AA63" s="24"/>
      <c r="AB63" s="29"/>
    </row>
    <row r="64" spans="1:28" x14ac:dyDescent="0.25">
      <c r="A64" s="13">
        <v>63</v>
      </c>
      <c r="B64" s="22" t="str">
        <f>IFERROR(VLOOKUP(F64,VPIS!B:R,6,0),"Not Exist")</f>
        <v>PO-PC2312-08</v>
      </c>
      <c r="C64" s="22" t="str">
        <f>IFERROR(VLOOKUP(F64,VPIS!B:R,7,0),"Not Exist")</f>
        <v>Screw Compressor &amp; Roots Blower Package</v>
      </c>
      <c r="D64" s="23">
        <f>IFERROR(VLOOKUP(F64,VPIS!B:R,8,0),"Not Exist")</f>
        <v>45917</v>
      </c>
      <c r="E64" s="47" t="str">
        <f>IFERROR(VLOOKUP(F64,VPIS!B:R,5,0),"Not Exist")</f>
        <v>DSH</v>
      </c>
      <c r="F64" s="22" t="s">
        <v>54</v>
      </c>
      <c r="G64" s="45" t="str">
        <f>IFERROR(VLOOKUP(F64,VPIS!B:R,2,0),"Not Exist")</f>
        <v>23383-11B</v>
      </c>
      <c r="H64" s="22" t="str">
        <f t="shared" si="8"/>
        <v>3944-VD-0171-DYP-RE-400-DSH-0019</v>
      </c>
      <c r="I64" s="25" t="str">
        <f>IFERROR(VLOOKUP(F64,VPIS!B:R,3,0),"Not Exist")</f>
        <v>Compressor Data Sheet</v>
      </c>
      <c r="J64" s="26" t="s">
        <v>130</v>
      </c>
      <c r="K64" s="24" t="str">
        <f>IF(COUNTIF(F64:$F$1048576,F64)=1,"Y","")</f>
        <v/>
      </c>
      <c r="L64" s="23" t="str">
        <f>IFERROR(VLOOKUP(F64,VPIS!B:R,4,0),"Not Exist")</f>
        <v>A</v>
      </c>
      <c r="M64" s="24" t="s">
        <v>113</v>
      </c>
      <c r="N64" s="22" t="s">
        <v>197</v>
      </c>
      <c r="O64" s="23">
        <v>45734</v>
      </c>
      <c r="P64" s="23">
        <v>45744</v>
      </c>
      <c r="Q64" s="27">
        <f t="shared" si="9"/>
        <v>31</v>
      </c>
      <c r="R64" s="25" t="s">
        <v>138</v>
      </c>
      <c r="S64" s="23">
        <v>45775</v>
      </c>
      <c r="T64" s="24" t="s">
        <v>121</v>
      </c>
      <c r="U64" s="24" t="s">
        <v>113</v>
      </c>
      <c r="V64" s="23"/>
      <c r="W64" s="28" t="str">
        <f t="shared" ca="1" si="10"/>
        <v/>
      </c>
      <c r="X64" s="25"/>
      <c r="Y64" s="23"/>
      <c r="Z64" s="23"/>
      <c r="AA64" s="24"/>
      <c r="AB64" s="29"/>
    </row>
    <row r="65" spans="1:28" ht="15.75" thickBot="1" x14ac:dyDescent="0.3">
      <c r="A65" s="55">
        <v>64</v>
      </c>
      <c r="B65" s="22" t="str">
        <f>IFERROR(VLOOKUP(F65,VPIS!B:R,6,0),"Not Exist")</f>
        <v>PO-PC2312-08</v>
      </c>
      <c r="C65" s="22" t="str">
        <f>IFERROR(VLOOKUP(F65,VPIS!B:R,7,0),"Not Exist")</f>
        <v>Screw Compressor &amp; Roots Blower Package</v>
      </c>
      <c r="D65" s="23">
        <f>IFERROR(VLOOKUP(F65,VPIS!B:R,8,0),"Not Exist")</f>
        <v>45917</v>
      </c>
      <c r="E65" s="47" t="str">
        <f>IFERROR(VLOOKUP(F65,VPIS!B:R,5,0),"Not Exist")</f>
        <v>DSH</v>
      </c>
      <c r="F65" s="22" t="s">
        <v>54</v>
      </c>
      <c r="G65" s="45" t="str">
        <f>IFERROR(VLOOKUP(F65,VPIS!B:R,2,0),"Not Exist")</f>
        <v>23383-11B</v>
      </c>
      <c r="H65" s="22" t="str">
        <f>CONCATENATE(F65,K65)</f>
        <v>3944-VD-0171-DYP-RE-400-DSH-0019</v>
      </c>
      <c r="I65" s="25" t="str">
        <f>IFERROR(VLOOKUP(F65,VPIS!B:R,3,0),"Not Exist")</f>
        <v>Compressor Data Sheet</v>
      </c>
      <c r="J65" s="26" t="s">
        <v>109</v>
      </c>
      <c r="K65" s="24" t="str">
        <f>IF(COUNTIF(F65:$F$1048576,F65)=1,"Y","")</f>
        <v/>
      </c>
      <c r="L65" s="23" t="str">
        <f>IFERROR(VLOOKUP(F65,VPIS!B:R,4,0),"Not Exist")</f>
        <v>A</v>
      </c>
      <c r="M65" s="24" t="s">
        <v>113</v>
      </c>
      <c r="N65" s="22" t="s">
        <v>198</v>
      </c>
      <c r="O65" s="23">
        <v>45792</v>
      </c>
      <c r="P65" s="23">
        <v>45802</v>
      </c>
      <c r="Q65" s="27">
        <f t="shared" ref="Q65:Q126" si="11">IF(AND(ISNUMBER(P65), ISNUMBER(S65)), IF(S65&lt;=P65, "No Delay", INT(S65-P65)), "")</f>
        <v>22</v>
      </c>
      <c r="R65" s="25" t="s">
        <v>199</v>
      </c>
      <c r="S65" s="23">
        <v>45824</v>
      </c>
      <c r="T65" s="24" t="s">
        <v>121</v>
      </c>
      <c r="U65" s="24" t="s">
        <v>113</v>
      </c>
      <c r="V65" s="23"/>
      <c r="W65" s="28" t="str">
        <f t="shared" ref="W65:W126" ca="1" si="12">IF(AND(K65="Y", ISNUMBER(V65), TODAY()&gt;V65), TEXT(TODAY()-V65,"0"), "")</f>
        <v/>
      </c>
      <c r="X65" s="25"/>
      <c r="Y65" s="23"/>
      <c r="Z65" s="23"/>
      <c r="AA65" s="24"/>
      <c r="AB65" s="29"/>
    </row>
    <row r="66" spans="1:28" x14ac:dyDescent="0.25">
      <c r="A66" s="13">
        <v>65</v>
      </c>
      <c r="B66" s="22" t="str">
        <f>IFERROR(VLOOKUP(F66,VPIS!B:R,6,0),"Not Exist")</f>
        <v>PO-PC2312-08</v>
      </c>
      <c r="C66" s="22" t="str">
        <f>IFERROR(VLOOKUP(F66,VPIS!B:R,7,0),"Not Exist")</f>
        <v>Screw Compressor &amp; Roots Blower Package</v>
      </c>
      <c r="D66" s="23">
        <f>IFERROR(VLOOKUP(F66,VPIS!B:R,8,0),"Not Exist")</f>
        <v>45917</v>
      </c>
      <c r="E66" s="47" t="str">
        <f>IFERROR(VLOOKUP(F66,VPIS!B:R,5,0),"Not Exist")</f>
        <v>DSH</v>
      </c>
      <c r="F66" s="22" t="s">
        <v>54</v>
      </c>
      <c r="G66" s="45" t="str">
        <f>IFERROR(VLOOKUP(F66,VPIS!B:R,2,0),"Not Exist")</f>
        <v>23383-11B</v>
      </c>
      <c r="H66" s="22" t="str">
        <f t="shared" ref="H66:H126" si="13">CONCATENATE(F66,K66)</f>
        <v>3944-VD-0171-DYP-RE-400-DSH-0019</v>
      </c>
      <c r="I66" s="25" t="str">
        <f>IFERROR(VLOOKUP(F66,VPIS!B:R,3,0),"Not Exist")</f>
        <v>Compressor Data Sheet</v>
      </c>
      <c r="J66" s="26" t="s">
        <v>110</v>
      </c>
      <c r="K66" s="24" t="str">
        <f>IF(COUNTIF(F66:$F$1048576,F66)=1,"Y","")</f>
        <v/>
      </c>
      <c r="L66" s="23" t="str">
        <f>IFERROR(VLOOKUP(F66,VPIS!B:R,4,0),"Not Exist")</f>
        <v>A</v>
      </c>
      <c r="M66" s="24" t="s">
        <v>113</v>
      </c>
      <c r="N66" s="22" t="s">
        <v>200</v>
      </c>
      <c r="O66" s="23">
        <v>45842</v>
      </c>
      <c r="P66" s="23">
        <v>45852</v>
      </c>
      <c r="Q66" s="27">
        <f t="shared" si="11"/>
        <v>9</v>
      </c>
      <c r="R66" s="25" t="s">
        <v>152</v>
      </c>
      <c r="S66" s="23">
        <v>45861</v>
      </c>
      <c r="T66" s="24" t="s">
        <v>150</v>
      </c>
      <c r="U66" s="24" t="s">
        <v>113</v>
      </c>
      <c r="V66" s="23"/>
      <c r="W66" s="28" t="str">
        <f t="shared" ca="1" si="12"/>
        <v/>
      </c>
      <c r="X66" s="25"/>
      <c r="Y66" s="23"/>
      <c r="Z66" s="23"/>
      <c r="AA66" s="24"/>
      <c r="AB66" s="29"/>
    </row>
    <row r="67" spans="1:28" ht="15.75" thickBot="1" x14ac:dyDescent="0.3">
      <c r="A67" s="55">
        <v>66</v>
      </c>
      <c r="B67" s="22" t="str">
        <f>IFERROR(VLOOKUP(F67,VPIS!B:R,6,0),"Not Exist")</f>
        <v>PO-PC2312-08</v>
      </c>
      <c r="C67" s="22" t="str">
        <f>IFERROR(VLOOKUP(F67,VPIS!B:R,7,0),"Not Exist")</f>
        <v>Screw Compressor &amp; Roots Blower Package</v>
      </c>
      <c r="D67" s="23">
        <f>IFERROR(VLOOKUP(F67,VPIS!B:R,8,0),"Not Exist")</f>
        <v>45917</v>
      </c>
      <c r="E67" s="47" t="str">
        <f>IFERROR(VLOOKUP(F67,VPIS!B:R,5,0),"Not Exist")</f>
        <v>DSH</v>
      </c>
      <c r="F67" s="22" t="s">
        <v>54</v>
      </c>
      <c r="G67" s="45" t="str">
        <f>IFERROR(VLOOKUP(F67,VPIS!B:R,2,0),"Not Exist")</f>
        <v>23383-11B</v>
      </c>
      <c r="H67" s="22" t="str">
        <f t="shared" si="13"/>
        <v>3944-VD-0171-DYP-RE-400-DSH-0019</v>
      </c>
      <c r="I67" s="25" t="str">
        <f>IFERROR(VLOOKUP(F67,VPIS!B:R,3,0),"Not Exist")</f>
        <v>Compressor Data Sheet</v>
      </c>
      <c r="J67" s="26" t="s">
        <v>111</v>
      </c>
      <c r="K67" s="24" t="str">
        <f>IF(COUNTIF(F67:$F$1048576,F67)=1,"Y","")</f>
        <v/>
      </c>
      <c r="L67" s="23" t="str">
        <f>IFERROR(VLOOKUP(F67,VPIS!B:R,4,0),"Not Exist")</f>
        <v>A</v>
      </c>
      <c r="M67" s="24" t="s">
        <v>113</v>
      </c>
      <c r="N67" s="22" t="s">
        <v>138</v>
      </c>
      <c r="O67" s="23">
        <v>45877</v>
      </c>
      <c r="P67" s="23">
        <v>45887</v>
      </c>
      <c r="Q67" s="27">
        <f t="shared" si="11"/>
        <v>17</v>
      </c>
      <c r="R67" s="25" t="s">
        <v>138</v>
      </c>
      <c r="S67" s="23">
        <v>45904</v>
      </c>
      <c r="T67" s="24" t="s">
        <v>150</v>
      </c>
      <c r="U67" s="24" t="s">
        <v>113</v>
      </c>
      <c r="V67" s="23"/>
      <c r="W67" s="28" t="str">
        <f t="shared" ca="1" si="12"/>
        <v/>
      </c>
      <c r="X67" s="25"/>
      <c r="Y67" s="23"/>
      <c r="Z67" s="23"/>
      <c r="AA67" s="24"/>
      <c r="AB67" s="29"/>
    </row>
    <row r="68" spans="1:28" x14ac:dyDescent="0.25">
      <c r="A68" s="13">
        <v>67</v>
      </c>
      <c r="B68" s="22" t="str">
        <f>IFERROR(VLOOKUP(F68,VPIS!B:R,6,0),"Not Exist")</f>
        <v>PO-PC2312-08</v>
      </c>
      <c r="C68" s="22" t="str">
        <f>IFERROR(VLOOKUP(F68,VPIS!B:R,7,0),"Not Exist")</f>
        <v>Screw Compressor &amp; Roots Blower Package</v>
      </c>
      <c r="D68" s="23">
        <f>IFERROR(VLOOKUP(F68,VPIS!B:R,8,0),"Not Exist")</f>
        <v>45917</v>
      </c>
      <c r="E68" s="47" t="str">
        <f>IFERROR(VLOOKUP(F68,VPIS!B:R,5,0),"Not Exist")</f>
        <v>DSH</v>
      </c>
      <c r="F68" s="22" t="s">
        <v>55</v>
      </c>
      <c r="G68" s="45" t="str">
        <f>IFERROR(VLOOKUP(F68,VPIS!B:R,2,0),"Not Exist")</f>
        <v>23383-12A</v>
      </c>
      <c r="H68" s="22" t="str">
        <f t="shared" si="13"/>
        <v>3944-VD-0171-DYP-RE-400-DSH-0077</v>
      </c>
      <c r="I68" s="25" t="str">
        <f>IFERROR(VLOOKUP(F68,VPIS!B:R,3,0),"Not Exist")</f>
        <v>Instrument Data Sheets</v>
      </c>
      <c r="J68" s="26" t="s">
        <v>130</v>
      </c>
      <c r="K68" s="24" t="str">
        <f>IF(COUNTIF(F68:$F$1048576,F68)=1,"Y","")</f>
        <v/>
      </c>
      <c r="L68" s="23" t="str">
        <f>IFERROR(VLOOKUP(F68,VPIS!B:R,4,0),"Not Exist")</f>
        <v>A</v>
      </c>
      <c r="M68" s="24" t="s">
        <v>113</v>
      </c>
      <c r="N68" s="22" t="s">
        <v>202</v>
      </c>
      <c r="O68" s="23">
        <v>45770</v>
      </c>
      <c r="P68" s="23">
        <v>45780</v>
      </c>
      <c r="Q68" s="27">
        <f t="shared" si="11"/>
        <v>39</v>
      </c>
      <c r="R68" s="25" t="s">
        <v>138</v>
      </c>
      <c r="S68" s="23">
        <v>45819</v>
      </c>
      <c r="T68" s="24" t="s">
        <v>121</v>
      </c>
      <c r="U68" s="24" t="s">
        <v>113</v>
      </c>
      <c r="V68" s="23"/>
      <c r="W68" s="28" t="str">
        <f t="shared" ca="1" si="12"/>
        <v/>
      </c>
      <c r="X68" s="25"/>
      <c r="Y68" s="23"/>
      <c r="Z68" s="23"/>
      <c r="AA68" s="24"/>
      <c r="AB68" s="29"/>
    </row>
    <row r="69" spans="1:28" ht="15.75" thickBot="1" x14ac:dyDescent="0.3">
      <c r="A69" s="55">
        <v>68</v>
      </c>
      <c r="B69" s="22" t="str">
        <f>IFERROR(VLOOKUP(F69,VPIS!B:R,6,0),"Not Exist")</f>
        <v>PO-PC2312-08</v>
      </c>
      <c r="C69" s="22" t="str">
        <f>IFERROR(VLOOKUP(F69,VPIS!B:R,7,0),"Not Exist")</f>
        <v>Screw Compressor &amp; Roots Blower Package</v>
      </c>
      <c r="D69" s="23">
        <f>IFERROR(VLOOKUP(F69,VPIS!B:R,8,0),"Not Exist")</f>
        <v>45917</v>
      </c>
      <c r="E69" s="47" t="str">
        <f>IFERROR(VLOOKUP(F69,VPIS!B:R,5,0),"Not Exist")</f>
        <v>DSH</v>
      </c>
      <c r="F69" s="22" t="s">
        <v>55</v>
      </c>
      <c r="G69" s="45" t="str">
        <f>IFERROR(VLOOKUP(F69,VPIS!B:R,2,0),"Not Exist")</f>
        <v>23383-12A</v>
      </c>
      <c r="H69" s="22" t="str">
        <f t="shared" si="13"/>
        <v>3944-VD-0171-DYP-RE-400-DSH-0077</v>
      </c>
      <c r="I69" s="25" t="str">
        <f>IFERROR(VLOOKUP(F69,VPIS!B:R,3,0),"Not Exist")</f>
        <v>Instrument Data Sheets</v>
      </c>
      <c r="J69" s="26" t="s">
        <v>109</v>
      </c>
      <c r="K69" s="24" t="str">
        <f>IF(COUNTIF(F69:$F$1048576,F69)=1,"Y","")</f>
        <v/>
      </c>
      <c r="L69" s="23" t="str">
        <f>IFERROR(VLOOKUP(F69,VPIS!B:R,4,0),"Not Exist")</f>
        <v>A</v>
      </c>
      <c r="M69" s="24" t="s">
        <v>113</v>
      </c>
      <c r="N69" s="22" t="s">
        <v>203</v>
      </c>
      <c r="O69" s="23">
        <v>45828</v>
      </c>
      <c r="P69" s="23">
        <v>45838</v>
      </c>
      <c r="Q69" s="27">
        <f t="shared" si="11"/>
        <v>21</v>
      </c>
      <c r="R69" s="25" t="s">
        <v>204</v>
      </c>
      <c r="S69" s="23">
        <v>45859</v>
      </c>
      <c r="T69" s="24" t="s">
        <v>150</v>
      </c>
      <c r="U69" s="24" t="s">
        <v>113</v>
      </c>
      <c r="V69" s="23"/>
      <c r="W69" s="28" t="str">
        <f t="shared" ca="1" si="12"/>
        <v/>
      </c>
      <c r="X69" s="25"/>
      <c r="Y69" s="23"/>
      <c r="Z69" s="23"/>
      <c r="AA69" s="24"/>
      <c r="AB69" s="29"/>
    </row>
    <row r="70" spans="1:28" x14ac:dyDescent="0.25">
      <c r="A70" s="13">
        <v>69</v>
      </c>
      <c r="B70" s="22" t="str">
        <f>IFERROR(VLOOKUP(F70,VPIS!B:R,6,0),"Not Exist")</f>
        <v>PO-PC2312-08</v>
      </c>
      <c r="C70" s="22" t="str">
        <f>IFERROR(VLOOKUP(F70,VPIS!B:R,7,0),"Not Exist")</f>
        <v>Screw Compressor &amp; Roots Blower Package</v>
      </c>
      <c r="D70" s="23">
        <f>IFERROR(VLOOKUP(F70,VPIS!B:R,8,0),"Not Exist")</f>
        <v>45917</v>
      </c>
      <c r="E70" s="47" t="str">
        <f>IFERROR(VLOOKUP(F70,VPIS!B:R,5,0),"Not Exist")</f>
        <v>DSH</v>
      </c>
      <c r="F70" s="22" t="s">
        <v>55</v>
      </c>
      <c r="G70" s="45" t="str">
        <f>IFERROR(VLOOKUP(F70,VPIS!B:R,2,0),"Not Exist")</f>
        <v>23383-12A</v>
      </c>
      <c r="H70" s="22" t="str">
        <f t="shared" si="13"/>
        <v>3944-VD-0171-DYP-RE-400-DSH-0077</v>
      </c>
      <c r="I70" s="25" t="str">
        <f>IFERROR(VLOOKUP(F70,VPIS!B:R,3,0),"Not Exist")</f>
        <v>Instrument Data Sheets</v>
      </c>
      <c r="J70" s="26" t="s">
        <v>110</v>
      </c>
      <c r="K70" s="24" t="str">
        <f>IF(COUNTIF(F70:$F$1048576,F70)=1,"Y","")</f>
        <v/>
      </c>
      <c r="L70" s="23" t="str">
        <f>IFERROR(VLOOKUP(F70,VPIS!B:R,4,0),"Not Exist")</f>
        <v>A</v>
      </c>
      <c r="M70" s="24" t="s">
        <v>113</v>
      </c>
      <c r="N70" s="22" t="s">
        <v>252</v>
      </c>
      <c r="O70" s="23">
        <v>45936</v>
      </c>
      <c r="P70" s="23">
        <v>45946</v>
      </c>
      <c r="Q70" s="27" t="str">
        <f t="shared" si="11"/>
        <v/>
      </c>
      <c r="R70" s="25" t="s">
        <v>138</v>
      </c>
      <c r="S70" s="23" t="s">
        <v>138</v>
      </c>
      <c r="T70" s="24" t="s">
        <v>138</v>
      </c>
      <c r="U70" s="24" t="s">
        <v>113</v>
      </c>
      <c r="V70" s="23"/>
      <c r="W70" s="28" t="str">
        <f t="shared" ca="1" si="12"/>
        <v/>
      </c>
      <c r="X70" s="25"/>
      <c r="Y70" s="23"/>
      <c r="Z70" s="23"/>
      <c r="AA70" s="24"/>
      <c r="AB70" s="29"/>
    </row>
    <row r="71" spans="1:28" ht="15.75" thickBot="1" x14ac:dyDescent="0.3">
      <c r="A71" s="55">
        <v>70</v>
      </c>
      <c r="B71" s="22" t="str">
        <f>IFERROR(VLOOKUP(F71,VPIS!B:R,6,0),"Not Exist")</f>
        <v>PO-PC2312-08</v>
      </c>
      <c r="C71" s="22" t="str">
        <f>IFERROR(VLOOKUP(F71,VPIS!B:R,7,0),"Not Exist")</f>
        <v>Screw Compressor &amp; Roots Blower Package</v>
      </c>
      <c r="D71" s="23">
        <f>IFERROR(VLOOKUP(F71,VPIS!B:R,8,0),"Not Exist")</f>
        <v>45917</v>
      </c>
      <c r="E71" s="47" t="str">
        <f>IFERROR(VLOOKUP(F71,VPIS!B:R,5,0),"Not Exist")</f>
        <v>DSH</v>
      </c>
      <c r="F71" s="22" t="s">
        <v>55</v>
      </c>
      <c r="G71" s="45" t="str">
        <f>IFERROR(VLOOKUP(F71,VPIS!B:R,2,0),"Not Exist")</f>
        <v>23383-12A</v>
      </c>
      <c r="H71" s="22" t="str">
        <f t="shared" si="13"/>
        <v>3944-VD-0171-DYP-RE-400-DSH-0077</v>
      </c>
      <c r="I71" s="25" t="str">
        <f>IFERROR(VLOOKUP(F71,VPIS!B:R,3,0),"Not Exist")</f>
        <v>Instrument Data Sheets</v>
      </c>
      <c r="J71" s="26" t="s">
        <v>111</v>
      </c>
      <c r="K71" s="24" t="str">
        <f>IF(COUNTIF(F71:$F$1048576,F71)=1,"Y","")</f>
        <v/>
      </c>
      <c r="L71" s="23" t="str">
        <f>IFERROR(VLOOKUP(F71,VPIS!B:R,4,0),"Not Exist")</f>
        <v>A</v>
      </c>
      <c r="M71" s="24" t="s">
        <v>113</v>
      </c>
      <c r="N71" s="22" t="s">
        <v>205</v>
      </c>
      <c r="O71" s="23">
        <v>46002</v>
      </c>
      <c r="P71" s="23">
        <v>46012</v>
      </c>
      <c r="Q71" s="27" t="str">
        <f t="shared" si="11"/>
        <v/>
      </c>
      <c r="R71" s="25"/>
      <c r="S71" s="23"/>
      <c r="T71" s="24"/>
      <c r="U71" s="24"/>
      <c r="V71" s="23"/>
      <c r="W71" s="28" t="str">
        <f t="shared" ca="1" si="12"/>
        <v/>
      </c>
      <c r="X71" s="25"/>
      <c r="Y71" s="23"/>
      <c r="Z71" s="23"/>
      <c r="AA71" s="24"/>
      <c r="AB71" s="29"/>
    </row>
    <row r="72" spans="1:28" x14ac:dyDescent="0.25">
      <c r="A72" s="13">
        <v>71</v>
      </c>
      <c r="B72" s="22" t="str">
        <f>IFERROR(VLOOKUP(F72,VPIS!B:R,6,0),"Not Exist")</f>
        <v>PO-PC2312-08</v>
      </c>
      <c r="C72" s="22" t="str">
        <f>IFERROR(VLOOKUP(F72,VPIS!B:R,7,0),"Not Exist")</f>
        <v>Screw Compressor &amp; Roots Blower Package</v>
      </c>
      <c r="D72" s="23">
        <f>IFERROR(VLOOKUP(F72,VPIS!B:R,8,0),"Not Exist")</f>
        <v>45917</v>
      </c>
      <c r="E72" s="47" t="str">
        <f>IFERROR(VLOOKUP(F72,VPIS!B:R,5,0),"Not Exist")</f>
        <v>CAL</v>
      </c>
      <c r="F72" s="22" t="s">
        <v>59</v>
      </c>
      <c r="G72" s="45" t="str">
        <f>IFERROR(VLOOKUP(F72,VPIS!B:R,2,0),"Not Exist")</f>
        <v>23383-12D</v>
      </c>
      <c r="H72" s="22" t="str">
        <f t="shared" si="13"/>
        <v>3944-VD-0171-DYP-RE-400-CAL-0007</v>
      </c>
      <c r="I72" s="25" t="str">
        <f>IFERROR(VLOOKUP(F72,VPIS!B:R,3,0),"Not Exist")</f>
        <v>PSV sizing calculations</v>
      </c>
      <c r="J72" s="26" t="s">
        <v>130</v>
      </c>
      <c r="K72" s="24" t="str">
        <f>IF(COUNTIF(F72:$F$1048576,F72)=1,"Y","")</f>
        <v/>
      </c>
      <c r="L72" s="23" t="str">
        <f>IFERROR(VLOOKUP(F72,VPIS!B:R,4,0),"Not Exist")</f>
        <v>I</v>
      </c>
      <c r="M72" s="24" t="s">
        <v>208</v>
      </c>
      <c r="N72" s="22" t="s">
        <v>207</v>
      </c>
      <c r="O72" s="23">
        <v>46015</v>
      </c>
      <c r="P72" s="23">
        <v>46026</v>
      </c>
      <c r="Q72" s="27">
        <f t="shared" si="11"/>
        <v>2</v>
      </c>
      <c r="R72" s="25" t="s">
        <v>210</v>
      </c>
      <c r="S72" s="23">
        <v>46028</v>
      </c>
      <c r="T72" s="24" t="s">
        <v>121</v>
      </c>
      <c r="U72" s="24" t="s">
        <v>208</v>
      </c>
      <c r="V72" s="23"/>
      <c r="W72" s="28" t="str">
        <f t="shared" ca="1" si="12"/>
        <v/>
      </c>
      <c r="X72" s="25"/>
      <c r="Y72" s="23"/>
      <c r="Z72" s="23"/>
      <c r="AA72" s="24"/>
      <c r="AB72" s="29"/>
    </row>
    <row r="73" spans="1:28" ht="15.75" thickBot="1" x14ac:dyDescent="0.3">
      <c r="A73" s="55">
        <v>72</v>
      </c>
      <c r="B73" s="22" t="str">
        <f>IFERROR(VLOOKUP(F73,VPIS!B:R,6,0),"Not Exist")</f>
        <v>PO-PC2312-08</v>
      </c>
      <c r="C73" s="22" t="str">
        <f>IFERROR(VLOOKUP(F73,VPIS!B:R,7,0),"Not Exist")</f>
        <v>Screw Compressor &amp; Roots Blower Package</v>
      </c>
      <c r="D73" s="23">
        <f>IFERROR(VLOOKUP(F73,VPIS!B:R,8,0),"Not Exist")</f>
        <v>45917</v>
      </c>
      <c r="E73" s="47" t="str">
        <f>IFERROR(VLOOKUP(F73,VPIS!B:R,5,0),"Not Exist")</f>
        <v>PRC</v>
      </c>
      <c r="F73" s="22" t="s">
        <v>63</v>
      </c>
      <c r="G73" s="45" t="str">
        <f>IFERROR(VLOOKUP(F73,VPIS!B:R,2,0),"Not Exist")</f>
        <v>23383-14</v>
      </c>
      <c r="H73" s="22" t="str">
        <f t="shared" si="13"/>
        <v>3944-VD-0171-DYP-RE-400-PRC-0009</v>
      </c>
      <c r="I73" s="25" t="str">
        <f>IFERROR(VLOOKUP(F73,VPIS!B:R,3,0),"Not Exist")</f>
        <v>FAT Procedure</v>
      </c>
      <c r="J73" s="26" t="s">
        <v>130</v>
      </c>
      <c r="K73" s="24" t="str">
        <f>IF(COUNTIF(F73:$F$1048576,F73)=1,"Y","")</f>
        <v/>
      </c>
      <c r="L73" s="23" t="str">
        <f>IFERROR(VLOOKUP(F73,VPIS!B:R,4,0),"Not Exist")</f>
        <v>A</v>
      </c>
      <c r="M73" s="24" t="s">
        <v>113</v>
      </c>
      <c r="N73" s="22" t="s">
        <v>211</v>
      </c>
      <c r="O73" s="23">
        <v>45723</v>
      </c>
      <c r="P73" s="23">
        <v>45733</v>
      </c>
      <c r="Q73" s="27">
        <f t="shared" si="11"/>
        <v>115</v>
      </c>
      <c r="R73" s="25" t="s">
        <v>213</v>
      </c>
      <c r="S73" s="23">
        <v>45848</v>
      </c>
      <c r="T73" s="40" t="s">
        <v>121</v>
      </c>
      <c r="U73" s="24" t="s">
        <v>113</v>
      </c>
      <c r="V73" s="23"/>
      <c r="W73" s="28" t="str">
        <f t="shared" ca="1" si="12"/>
        <v/>
      </c>
      <c r="X73" s="25"/>
      <c r="Y73" s="23"/>
      <c r="Z73" s="23"/>
      <c r="AA73" s="24"/>
      <c r="AB73" s="29"/>
    </row>
    <row r="74" spans="1:28" x14ac:dyDescent="0.25">
      <c r="A74" s="13">
        <v>73</v>
      </c>
      <c r="B74" s="22" t="str">
        <f>IFERROR(VLOOKUP(F74,VPIS!B:R,6,0),"Not Exist")</f>
        <v>PO-PC2312-08</v>
      </c>
      <c r="C74" s="22" t="str">
        <f>IFERROR(VLOOKUP(F74,VPIS!B:R,7,0),"Not Exist")</f>
        <v>Screw Compressor &amp; Roots Blower Package</v>
      </c>
      <c r="D74" s="23">
        <f>IFERROR(VLOOKUP(F74,VPIS!B:R,8,0),"Not Exist")</f>
        <v>45917</v>
      </c>
      <c r="E74" s="47" t="str">
        <f>IFERROR(VLOOKUP(F74,VPIS!B:R,5,0),"Not Exist")</f>
        <v>PRC</v>
      </c>
      <c r="F74" s="22" t="s">
        <v>63</v>
      </c>
      <c r="G74" s="45" t="str">
        <f>IFERROR(VLOOKUP(F74,VPIS!B:R,2,0),"Not Exist")</f>
        <v>23383-14</v>
      </c>
      <c r="H74" s="22" t="str">
        <f t="shared" si="13"/>
        <v>3944-VD-0171-DYP-RE-400-PRC-0009</v>
      </c>
      <c r="I74" s="25" t="str">
        <f>IFERROR(VLOOKUP(F74,VPIS!B:R,3,0),"Not Exist")</f>
        <v>FAT Procedure</v>
      </c>
      <c r="J74" s="26" t="s">
        <v>109</v>
      </c>
      <c r="K74" s="24" t="str">
        <f>IF(COUNTIF(F74:$F$1048576,F74)=1,"Y","")</f>
        <v/>
      </c>
      <c r="L74" s="23" t="str">
        <f>IFERROR(VLOOKUP(F74,VPIS!B:R,4,0),"Not Exist")</f>
        <v>A</v>
      </c>
      <c r="M74" s="24" t="s">
        <v>113</v>
      </c>
      <c r="N74" s="22" t="s">
        <v>138</v>
      </c>
      <c r="O74" s="23">
        <v>45877</v>
      </c>
      <c r="P74" s="23">
        <v>45887</v>
      </c>
      <c r="Q74" s="27" t="str">
        <f t="shared" si="11"/>
        <v/>
      </c>
      <c r="R74" s="25" t="s">
        <v>138</v>
      </c>
      <c r="S74" s="23" t="s">
        <v>138</v>
      </c>
      <c r="T74" s="24" t="s">
        <v>138</v>
      </c>
      <c r="U74" s="24" t="s">
        <v>113</v>
      </c>
      <c r="V74" s="23"/>
      <c r="W74" s="28" t="str">
        <f t="shared" ca="1" si="12"/>
        <v/>
      </c>
      <c r="X74" s="25"/>
      <c r="Y74" s="23"/>
      <c r="Z74" s="23"/>
      <c r="AA74" s="24"/>
      <c r="AB74" s="29"/>
    </row>
    <row r="75" spans="1:28" ht="15.75" thickBot="1" x14ac:dyDescent="0.3">
      <c r="A75" s="55">
        <v>74</v>
      </c>
      <c r="B75" s="22" t="str">
        <f>IFERROR(VLOOKUP(F75,VPIS!B:R,6,0),"Not Exist")</f>
        <v>PO-PC2312-08</v>
      </c>
      <c r="C75" s="22" t="str">
        <f>IFERROR(VLOOKUP(F75,VPIS!B:R,7,0),"Not Exist")</f>
        <v>Screw Compressor &amp; Roots Blower Package</v>
      </c>
      <c r="D75" s="23">
        <f>IFERROR(VLOOKUP(F75,VPIS!B:R,8,0),"Not Exist")</f>
        <v>45917</v>
      </c>
      <c r="E75" s="47" t="str">
        <f>IFERROR(VLOOKUP(F75,VPIS!B:R,5,0),"Not Exist")</f>
        <v>PRC</v>
      </c>
      <c r="F75" s="22" t="s">
        <v>63</v>
      </c>
      <c r="G75" s="45" t="str">
        <f>IFERROR(VLOOKUP(F75,VPIS!B:R,2,0),"Not Exist")</f>
        <v>23383-14</v>
      </c>
      <c r="H75" s="22" t="str">
        <f t="shared" si="13"/>
        <v>3944-VD-0171-DYP-RE-400-PRC-0009Y</v>
      </c>
      <c r="I75" s="25" t="str">
        <f>IFERROR(VLOOKUP(F75,VPIS!B:R,3,0),"Not Exist")</f>
        <v>FAT Procedure</v>
      </c>
      <c r="J75" s="26" t="s">
        <v>110</v>
      </c>
      <c r="K75" s="24" t="str">
        <f>IF(COUNTIF(F75:$F$1048576,F75)=1,"Y","")</f>
        <v>Y</v>
      </c>
      <c r="L75" s="23" t="str">
        <f>IFERROR(VLOOKUP(F75,VPIS!B:R,4,0),"Not Exist")</f>
        <v>A</v>
      </c>
      <c r="M75" s="24" t="s">
        <v>113</v>
      </c>
      <c r="N75" s="22" t="s">
        <v>178</v>
      </c>
      <c r="O75" s="23">
        <v>45982</v>
      </c>
      <c r="P75" s="23">
        <v>45991</v>
      </c>
      <c r="Q75" s="27" t="str">
        <f t="shared" si="11"/>
        <v/>
      </c>
      <c r="R75" s="25"/>
      <c r="S75" s="23"/>
      <c r="T75" s="24"/>
      <c r="U75" s="24"/>
      <c r="V75" s="23"/>
      <c r="W75" s="28" t="str">
        <f t="shared" ca="1" si="12"/>
        <v/>
      </c>
      <c r="X75" s="25"/>
      <c r="Y75" s="23"/>
      <c r="Z75" s="23"/>
      <c r="AA75" s="24"/>
      <c r="AB75" s="29"/>
    </row>
    <row r="76" spans="1:28" x14ac:dyDescent="0.25">
      <c r="A76" s="13">
        <v>75</v>
      </c>
      <c r="B76" s="22" t="str">
        <f>IFERROR(VLOOKUP(F76,VPIS!B:R,6,0),"Not Exist")</f>
        <v>PO-PC2312-08</v>
      </c>
      <c r="C76" s="22" t="str">
        <f>IFERROR(VLOOKUP(F76,VPIS!B:R,7,0),"Not Exist")</f>
        <v>Screw Compressor &amp; Roots Blower Package</v>
      </c>
      <c r="D76" s="23">
        <f>IFERROR(VLOOKUP(F76,VPIS!B:R,8,0),"Not Exist")</f>
        <v>45966</v>
      </c>
      <c r="E76" s="47" t="str">
        <f>IFERROR(VLOOKUP(F76,VPIS!B:R,5,0),"Not Exist")</f>
        <v>PRC</v>
      </c>
      <c r="F76" s="22" t="s">
        <v>65</v>
      </c>
      <c r="G76" s="45" t="str">
        <f>IFERROR(VLOOKUP(F76,VPIS!B:R,2,0),"Not Exist")</f>
        <v>23383-15</v>
      </c>
      <c r="H76" s="22" t="str">
        <f t="shared" si="13"/>
        <v>3944-VD-0171-DYP-RE-400-PRC-0012</v>
      </c>
      <c r="I76" s="25" t="str">
        <f>IFERROR(VLOOKUP(F76,VPIS!B:R,3,0),"Not Exist")</f>
        <v>NDE Procedure</v>
      </c>
      <c r="J76" s="26" t="s">
        <v>130</v>
      </c>
      <c r="K76" s="24" t="str">
        <f>IF(COUNTIF(F76:$F$1048576,F76)=1,"Y","")</f>
        <v/>
      </c>
      <c r="L76" s="23" t="str">
        <f>IFERROR(VLOOKUP(F76,VPIS!B:R,4,0),"Not Exist")</f>
        <v>A</v>
      </c>
      <c r="M76" s="24" t="s">
        <v>113</v>
      </c>
      <c r="N76" s="22" t="s">
        <v>215</v>
      </c>
      <c r="O76" s="23">
        <v>45723</v>
      </c>
      <c r="P76" s="23">
        <v>45733</v>
      </c>
      <c r="Q76" s="27">
        <f t="shared" si="11"/>
        <v>136</v>
      </c>
      <c r="R76" s="25" t="s">
        <v>216</v>
      </c>
      <c r="S76" s="23">
        <v>45869</v>
      </c>
      <c r="T76" s="24" t="s">
        <v>150</v>
      </c>
      <c r="U76" s="24" t="s">
        <v>113</v>
      </c>
      <c r="V76" s="23"/>
      <c r="W76" s="28" t="str">
        <f t="shared" ca="1" si="12"/>
        <v/>
      </c>
      <c r="X76" s="25"/>
      <c r="Y76" s="23"/>
      <c r="Z76" s="23"/>
      <c r="AA76" s="24"/>
      <c r="AB76" s="29"/>
    </row>
    <row r="77" spans="1:28" ht="15.75" thickBot="1" x14ac:dyDescent="0.3">
      <c r="A77" s="55">
        <v>76</v>
      </c>
      <c r="B77" s="22" t="str">
        <f>IFERROR(VLOOKUP(F77,VPIS!B:R,6,0),"Not Exist")</f>
        <v>PO-PC2312-08</v>
      </c>
      <c r="C77" s="22" t="str">
        <f>IFERROR(VLOOKUP(F77,VPIS!B:R,7,0),"Not Exist")</f>
        <v>Screw Compressor &amp; Roots Blower Package</v>
      </c>
      <c r="D77" s="23">
        <f>IFERROR(VLOOKUP(F77,VPIS!B:R,8,0),"Not Exist")</f>
        <v>45966</v>
      </c>
      <c r="E77" s="47" t="str">
        <f>IFERROR(VLOOKUP(F77,VPIS!B:R,5,0),"Not Exist")</f>
        <v>PRC</v>
      </c>
      <c r="F77" s="22" t="s">
        <v>65</v>
      </c>
      <c r="G77" s="45" t="str">
        <f>IFERROR(VLOOKUP(F77,VPIS!B:R,2,0),"Not Exist")</f>
        <v>23383-15</v>
      </c>
      <c r="H77" s="22" t="str">
        <f t="shared" si="13"/>
        <v>3944-VD-0171-DYP-RE-400-PRC-0012Y</v>
      </c>
      <c r="I77" s="25" t="str">
        <f>IFERROR(VLOOKUP(F77,VPIS!B:R,3,0),"Not Exist")</f>
        <v>NDE Procedure</v>
      </c>
      <c r="J77" s="26" t="s">
        <v>109</v>
      </c>
      <c r="K77" s="24" t="str">
        <f>IF(COUNTIF(F77:$F$1048576,F77)=1,"Y","")</f>
        <v>Y</v>
      </c>
      <c r="L77" s="23" t="str">
        <f>IFERROR(VLOOKUP(F77,VPIS!B:R,4,0),"Not Exist")</f>
        <v>A</v>
      </c>
      <c r="M77" s="24" t="s">
        <v>113</v>
      </c>
      <c r="N77" s="22" t="s">
        <v>178</v>
      </c>
      <c r="O77" s="23">
        <v>45982</v>
      </c>
      <c r="P77" s="23">
        <v>45991</v>
      </c>
      <c r="Q77" s="27" t="str">
        <f t="shared" si="11"/>
        <v/>
      </c>
      <c r="R77" s="25"/>
      <c r="S77" s="23"/>
      <c r="T77" s="24"/>
      <c r="U77" s="24"/>
      <c r="V77" s="23"/>
      <c r="W77" s="28" t="str">
        <f t="shared" ca="1" si="12"/>
        <v/>
      </c>
      <c r="X77" s="25"/>
      <c r="Y77" s="23"/>
      <c r="Z77" s="23"/>
      <c r="AA77" s="24"/>
      <c r="AB77" s="29"/>
    </row>
    <row r="78" spans="1:28" x14ac:dyDescent="0.25">
      <c r="A78" s="13">
        <v>77</v>
      </c>
      <c r="B78" s="22" t="str">
        <f>IFERROR(VLOOKUP(F78,VPIS!B:R,6,0),"Not Exist")</f>
        <v>PO-PC2312-08</v>
      </c>
      <c r="C78" s="22" t="str">
        <f>IFERROR(VLOOKUP(F78,VPIS!B:R,7,0),"Not Exist")</f>
        <v>Screw Compressor &amp; Roots Blower Package</v>
      </c>
      <c r="D78" s="23">
        <f>IFERROR(VLOOKUP(F78,VPIS!B:R,8,0),"Not Exist")</f>
        <v>45966</v>
      </c>
      <c r="E78" s="47" t="str">
        <f>IFERROR(VLOOKUP(F78,VPIS!B:R,5,0),"Not Exist")</f>
        <v>DWG</v>
      </c>
      <c r="F78" s="22" t="s">
        <v>67</v>
      </c>
      <c r="G78" s="45" t="str">
        <f>IFERROR(VLOOKUP(F78,VPIS!B:R,2,0),"Not Exist")</f>
        <v>23383-16</v>
      </c>
      <c r="H78" s="22" t="str">
        <f t="shared" si="13"/>
        <v>3944-VD-0171-DYP-RE-400-DWG-0013</v>
      </c>
      <c r="I78" s="25" t="str">
        <f>IFERROR(VLOOKUP(F78,VPIS!B:R,3,0),"Not Exist")</f>
        <v>Package Nameplate Drawing</v>
      </c>
      <c r="J78" s="26" t="s">
        <v>130</v>
      </c>
      <c r="K78" s="24" t="str">
        <f>IF(COUNTIF(F78:$F$1048576,F78)=1,"Y","")</f>
        <v/>
      </c>
      <c r="L78" s="23" t="str">
        <f>IFERROR(VLOOKUP(F78,VPIS!B:R,4,0),"Not Exist")</f>
        <v>A</v>
      </c>
      <c r="M78" s="24" t="s">
        <v>113</v>
      </c>
      <c r="N78" s="22" t="s">
        <v>218</v>
      </c>
      <c r="O78" s="23">
        <v>45882</v>
      </c>
      <c r="P78" s="23">
        <v>45892</v>
      </c>
      <c r="Q78" s="27">
        <f t="shared" si="11"/>
        <v>114</v>
      </c>
      <c r="R78" s="25" t="s">
        <v>189</v>
      </c>
      <c r="S78" s="23">
        <v>46006</v>
      </c>
      <c r="T78" s="24" t="s">
        <v>121</v>
      </c>
      <c r="U78" s="24" t="s">
        <v>113</v>
      </c>
      <c r="V78" s="23"/>
      <c r="W78" s="28" t="str">
        <f t="shared" ca="1" si="12"/>
        <v/>
      </c>
      <c r="X78" s="25"/>
      <c r="Y78" s="23"/>
      <c r="Z78" s="23"/>
      <c r="AA78" s="24"/>
      <c r="AB78" s="29"/>
    </row>
    <row r="79" spans="1:28" ht="15.75" thickBot="1" x14ac:dyDescent="0.3">
      <c r="A79" s="55">
        <v>78</v>
      </c>
      <c r="B79" s="22" t="str">
        <f>IFERROR(VLOOKUP(F79,VPIS!B:R,6,0),"Not Exist")</f>
        <v>PO-PC2312-08</v>
      </c>
      <c r="C79" s="22" t="str">
        <f>IFERROR(VLOOKUP(F79,VPIS!B:R,7,0),"Not Exist")</f>
        <v>Screw Compressor &amp; Roots Blower Package</v>
      </c>
      <c r="D79" s="23">
        <f>IFERROR(VLOOKUP(F79,VPIS!B:R,8,0),"Not Exist")</f>
        <v>45960</v>
      </c>
      <c r="E79" s="47" t="str">
        <f>IFERROR(VLOOKUP(F79,VPIS!B:R,5,0),"Not Exist")</f>
        <v>PRC</v>
      </c>
      <c r="F79" s="22" t="s">
        <v>69</v>
      </c>
      <c r="G79" s="45" t="str">
        <f>IFERROR(VLOOKUP(F79,VPIS!B:R,2,0),"Not Exist")</f>
        <v>23383-18</v>
      </c>
      <c r="H79" s="22" t="str">
        <f t="shared" si="13"/>
        <v>3944-VD-0171-DYP-RE-400-PRC-0128Y</v>
      </c>
      <c r="I79" s="25" t="str">
        <f>IFERROR(VLOOKUP(F79,VPIS!B:R,3,0),"Not Exist")</f>
        <v>Painting Procedure</v>
      </c>
      <c r="J79" s="26" t="s">
        <v>130</v>
      </c>
      <c r="K79" s="24" t="str">
        <f>IF(COUNTIF(F79:$F$1048576,F79)=1,"Y","")</f>
        <v>Y</v>
      </c>
      <c r="L79" s="23" t="str">
        <f>IFERROR(VLOOKUP(F79,VPIS!B:R,4,0),"Not Exist")</f>
        <v>A</v>
      </c>
      <c r="M79" s="24" t="s">
        <v>113</v>
      </c>
      <c r="N79" s="22" t="s">
        <v>215</v>
      </c>
      <c r="O79" s="23">
        <v>45723</v>
      </c>
      <c r="P79" s="23">
        <v>45733</v>
      </c>
      <c r="Q79" s="27">
        <f t="shared" si="11"/>
        <v>71</v>
      </c>
      <c r="R79" s="25" t="s">
        <v>138</v>
      </c>
      <c r="S79" s="23">
        <v>45804</v>
      </c>
      <c r="T79" s="24" t="s">
        <v>220</v>
      </c>
      <c r="U79" s="24"/>
      <c r="V79" s="23"/>
      <c r="W79" s="28" t="str">
        <f t="shared" ca="1" si="12"/>
        <v/>
      </c>
      <c r="X79" s="25"/>
      <c r="Y79" s="23"/>
      <c r="Z79" s="23"/>
      <c r="AA79" s="24"/>
      <c r="AB79" s="29"/>
    </row>
    <row r="80" spans="1:28" x14ac:dyDescent="0.25">
      <c r="A80" s="13">
        <v>79</v>
      </c>
      <c r="B80" s="22" t="str">
        <f>IFERROR(VLOOKUP(F80,VPIS!B:R,6,0),"Not Exist")</f>
        <v>PO-PC2312-08</v>
      </c>
      <c r="C80" s="22" t="str">
        <f>IFERROR(VLOOKUP(F80,VPIS!B:R,7,0),"Not Exist")</f>
        <v>Screw Compressor &amp; Roots Blower Package</v>
      </c>
      <c r="D80" s="23">
        <f>IFERROR(VLOOKUP(F80,VPIS!B:R,8,0),"Not Exist")</f>
        <v>45940</v>
      </c>
      <c r="E80" s="47" t="str">
        <f>IFERROR(VLOOKUP(F80,VPIS!B:R,5,0),"Not Exist")</f>
        <v>LST</v>
      </c>
      <c r="F80" s="22" t="s">
        <v>71</v>
      </c>
      <c r="G80" s="45" t="str">
        <f>IFERROR(VLOOKUP(F80,VPIS!B:R,2,0),"Not Exist")</f>
        <v>23383-19</v>
      </c>
      <c r="H80" s="22" t="str">
        <f t="shared" si="13"/>
        <v>3944-VD-0171-DYP-RE-400-LST-0014Y</v>
      </c>
      <c r="I80" s="25" t="str">
        <f>IFERROR(VLOOKUP(F80,VPIS!B:R,3,0),"Not Exist")</f>
        <v>Index of Data Book</v>
      </c>
      <c r="J80" s="26" t="s">
        <v>130</v>
      </c>
      <c r="K80" s="24" t="str">
        <f>IF(COUNTIF(F80:$F$1048576,F80)=1,"Y","")</f>
        <v>Y</v>
      </c>
      <c r="L80" s="23" t="str">
        <f>IFERROR(VLOOKUP(F80,VPIS!B:R,4,0),"Not Exist")</f>
        <v>A</v>
      </c>
      <c r="M80" s="24" t="s">
        <v>113</v>
      </c>
      <c r="N80" s="22" t="s">
        <v>221</v>
      </c>
      <c r="O80" s="23">
        <v>45993</v>
      </c>
      <c r="P80" s="23">
        <v>46003</v>
      </c>
      <c r="Q80" s="27" t="str">
        <f t="shared" si="11"/>
        <v/>
      </c>
      <c r="R80" s="25"/>
      <c r="S80" s="23"/>
      <c r="T80" s="24"/>
      <c r="U80" s="24"/>
      <c r="V80" s="23"/>
      <c r="W80" s="28" t="str">
        <f t="shared" ca="1" si="12"/>
        <v/>
      </c>
      <c r="X80" s="25"/>
      <c r="Y80" s="23"/>
      <c r="Z80" s="23"/>
      <c r="AA80" s="24"/>
      <c r="AB80" s="29"/>
    </row>
    <row r="81" spans="1:28" ht="15.75" thickBot="1" x14ac:dyDescent="0.3">
      <c r="A81" s="55">
        <v>80</v>
      </c>
      <c r="B81" s="22" t="str">
        <f>IFERROR(VLOOKUP(F81,VPIS!B:R,6,0),"Not Exist")</f>
        <v>PO-PC2312-08</v>
      </c>
      <c r="C81" s="22" t="str">
        <f>IFERROR(VLOOKUP(F81,VPIS!B:R,7,0),"Not Exist")</f>
        <v>Screw Compressor &amp; Roots Blower Package</v>
      </c>
      <c r="D81" s="23">
        <f>IFERROR(VLOOKUP(F81,VPIS!B:R,8,0),"Not Exist")</f>
        <v>45935</v>
      </c>
      <c r="E81" s="47" t="str">
        <f>IFERROR(VLOOKUP(F81,VPIS!B:R,5,0),"Not Exist")</f>
        <v>LST</v>
      </c>
      <c r="F81" s="22" t="s">
        <v>73</v>
      </c>
      <c r="G81" s="45" t="str">
        <f>IFERROR(VLOOKUP(F81,VPIS!B:R,2,0),"Not Exist")</f>
        <v>23383-20</v>
      </c>
      <c r="H81" s="22" t="str">
        <f t="shared" si="13"/>
        <v>3944-VD-0171-DYP-RE-400-LST-0015</v>
      </c>
      <c r="I81" s="25" t="str">
        <f>IFERROR(VLOOKUP(F81,VPIS!B:R,3,0),"Not Exist")</f>
        <v>Index of Instruction and Operating Manual</v>
      </c>
      <c r="J81" s="26" t="s">
        <v>130</v>
      </c>
      <c r="K81" s="24" t="str">
        <f>IF(COUNTIF(F81:$F$1048576,F81)=1,"Y","")</f>
        <v/>
      </c>
      <c r="L81" s="23" t="str">
        <f>IFERROR(VLOOKUP(F81,VPIS!B:R,4,0),"Not Exist")</f>
        <v>A</v>
      </c>
      <c r="M81" s="24" t="s">
        <v>113</v>
      </c>
      <c r="N81" s="22" t="s">
        <v>224</v>
      </c>
      <c r="O81" s="23">
        <v>45834</v>
      </c>
      <c r="P81" s="23">
        <v>45844</v>
      </c>
      <c r="Q81" s="27" t="str">
        <f t="shared" si="11"/>
        <v>No Delay</v>
      </c>
      <c r="R81" s="25" t="s">
        <v>225</v>
      </c>
      <c r="S81" s="23">
        <v>45840</v>
      </c>
      <c r="T81" s="24" t="s">
        <v>121</v>
      </c>
      <c r="U81" s="24" t="s">
        <v>113</v>
      </c>
      <c r="V81" s="23"/>
      <c r="W81" s="28" t="str">
        <f t="shared" ca="1" si="12"/>
        <v/>
      </c>
      <c r="X81" s="25"/>
      <c r="Y81" s="23"/>
      <c r="Z81" s="23"/>
      <c r="AA81" s="24"/>
      <c r="AB81" s="29"/>
    </row>
    <row r="82" spans="1:28" x14ac:dyDescent="0.25">
      <c r="A82" s="13">
        <v>81</v>
      </c>
      <c r="B82" s="22" t="str">
        <f>IFERROR(VLOOKUP(F82,VPIS!B:R,6,0),"Not Exist")</f>
        <v>PO-PC2312-08</v>
      </c>
      <c r="C82" s="22" t="str">
        <f>IFERROR(VLOOKUP(F82,VPIS!B:R,7,0),"Not Exist")</f>
        <v>Screw Compressor &amp; Roots Blower Package</v>
      </c>
      <c r="D82" s="23">
        <f>IFERROR(VLOOKUP(F82,VPIS!B:R,8,0),"Not Exist")</f>
        <v>45935</v>
      </c>
      <c r="E82" s="47" t="str">
        <f>IFERROR(VLOOKUP(F82,VPIS!B:R,5,0),"Not Exist")</f>
        <v>LST</v>
      </c>
      <c r="F82" s="22" t="s">
        <v>73</v>
      </c>
      <c r="G82" s="45" t="str">
        <f>IFERROR(VLOOKUP(F82,VPIS!B:R,2,0),"Not Exist")</f>
        <v>23383-20</v>
      </c>
      <c r="H82" s="22" t="str">
        <f t="shared" si="13"/>
        <v>3944-VD-0171-DYP-RE-400-LST-0015Y</v>
      </c>
      <c r="I82" s="25" t="str">
        <f>IFERROR(VLOOKUP(F82,VPIS!B:R,3,0),"Not Exist")</f>
        <v>Index of Instruction and Operating Manual</v>
      </c>
      <c r="J82" s="26" t="s">
        <v>109</v>
      </c>
      <c r="K82" s="24" t="str">
        <f>IF(COUNTIF(F82:$F$1048576,F82)=1,"Y","")</f>
        <v>Y</v>
      </c>
      <c r="L82" s="23" t="str">
        <f>IFERROR(VLOOKUP(F82,VPIS!B:R,4,0),"Not Exist")</f>
        <v>A</v>
      </c>
      <c r="M82" s="24" t="s">
        <v>113</v>
      </c>
      <c r="N82" s="22" t="s">
        <v>138</v>
      </c>
      <c r="O82" s="23">
        <v>45882</v>
      </c>
      <c r="P82" s="23">
        <v>45892</v>
      </c>
      <c r="Q82" s="27">
        <f t="shared" si="11"/>
        <v>114</v>
      </c>
      <c r="R82" s="25" t="s">
        <v>189</v>
      </c>
      <c r="S82" s="23">
        <v>46006</v>
      </c>
      <c r="T82" s="24" t="s">
        <v>220</v>
      </c>
      <c r="U82" s="24"/>
      <c r="V82" s="23"/>
      <c r="W82" s="28" t="str">
        <f t="shared" ca="1" si="12"/>
        <v/>
      </c>
      <c r="X82" s="25"/>
      <c r="Y82" s="23"/>
      <c r="Z82" s="23"/>
      <c r="AA82" s="24"/>
      <c r="AB82" s="29"/>
    </row>
    <row r="83" spans="1:28" ht="15.75" thickBot="1" x14ac:dyDescent="0.3">
      <c r="A83" s="55">
        <v>82</v>
      </c>
      <c r="B83" s="22" t="str">
        <f>IFERROR(VLOOKUP(F83,VPIS!B:R,6,0),"Not Exist")</f>
        <v>PO-PC2312-08</v>
      </c>
      <c r="C83" s="22" t="str">
        <f>IFERROR(VLOOKUP(F83,VPIS!B:R,7,0),"Not Exist")</f>
        <v>Screw Compressor &amp; Roots Blower Package</v>
      </c>
      <c r="D83" s="23">
        <f>IFERROR(VLOOKUP(F83,VPIS!B:R,8,0),"Not Exist")</f>
        <v>45953</v>
      </c>
      <c r="E83" s="47" t="str">
        <f>IFERROR(VLOOKUP(F83,VPIS!B:R,5,0),"Not Exist")</f>
        <v>PRC</v>
      </c>
      <c r="F83" s="22" t="s">
        <v>75</v>
      </c>
      <c r="G83" s="45" t="str">
        <f>IFERROR(VLOOKUP(F83,VPIS!B:R,2,0),"Not Exist")</f>
        <v>23383-21</v>
      </c>
      <c r="H83" s="22" t="str">
        <f t="shared" si="13"/>
        <v>3944-VD-0171-DYP-RE-400-PRC-0081</v>
      </c>
      <c r="I83" s="25" t="str">
        <f>IFERROR(VLOOKUP(F83,VPIS!B:R,3,0),"Not Exist")</f>
        <v>Control Philosophy</v>
      </c>
      <c r="J83" s="26" t="s">
        <v>130</v>
      </c>
      <c r="K83" s="24" t="str">
        <f>IF(COUNTIF(F83:$F$1048576,F83)=1,"Y","")</f>
        <v/>
      </c>
      <c r="L83" s="23" t="str">
        <f>IFERROR(VLOOKUP(F83,VPIS!B:R,4,0),"Not Exist")</f>
        <v>A</v>
      </c>
      <c r="M83" s="24" t="s">
        <v>113</v>
      </c>
      <c r="N83" s="22" t="s">
        <v>227</v>
      </c>
      <c r="O83" s="23">
        <v>45763</v>
      </c>
      <c r="P83" s="23">
        <v>45773</v>
      </c>
      <c r="Q83" s="27" t="str">
        <f t="shared" si="11"/>
        <v>No Delay</v>
      </c>
      <c r="R83" s="25" t="s">
        <v>228</v>
      </c>
      <c r="S83" s="23">
        <v>45765</v>
      </c>
      <c r="T83" s="24" t="s">
        <v>121</v>
      </c>
      <c r="U83" s="24" t="s">
        <v>113</v>
      </c>
      <c r="V83" s="23"/>
      <c r="W83" s="28" t="str">
        <f t="shared" ca="1" si="12"/>
        <v/>
      </c>
      <c r="X83" s="25"/>
      <c r="Y83" s="23"/>
      <c r="Z83" s="23"/>
      <c r="AA83" s="24"/>
      <c r="AB83" s="29"/>
    </row>
    <row r="84" spans="1:28" x14ac:dyDescent="0.25">
      <c r="A84" s="13">
        <v>83</v>
      </c>
      <c r="B84" s="22" t="str">
        <f>IFERROR(VLOOKUP(F84,VPIS!B:R,6,0),"Not Exist")</f>
        <v>PO-PC2312-08</v>
      </c>
      <c r="C84" s="22" t="str">
        <f>IFERROR(VLOOKUP(F84,VPIS!B:R,7,0),"Not Exist")</f>
        <v>Screw Compressor &amp; Roots Blower Package</v>
      </c>
      <c r="D84" s="23">
        <f>IFERROR(VLOOKUP(F84,VPIS!B:R,8,0),"Not Exist")</f>
        <v>45953</v>
      </c>
      <c r="E84" s="47" t="str">
        <f>IFERROR(VLOOKUP(F84,VPIS!B:R,5,0),"Not Exist")</f>
        <v>PRC</v>
      </c>
      <c r="F84" s="22" t="s">
        <v>75</v>
      </c>
      <c r="G84" s="45" t="str">
        <f>IFERROR(VLOOKUP(F84,VPIS!B:R,2,0),"Not Exist")</f>
        <v>23383-21</v>
      </c>
      <c r="H84" s="22" t="str">
        <f t="shared" si="13"/>
        <v>3944-VD-0171-DYP-RE-400-PRC-0081</v>
      </c>
      <c r="I84" s="25" t="str">
        <f>IFERROR(VLOOKUP(F84,VPIS!B:R,3,0),"Not Exist")</f>
        <v>Control Philosophy</v>
      </c>
      <c r="J84" s="26" t="s">
        <v>109</v>
      </c>
      <c r="K84" s="24" t="str">
        <f>IF(COUNTIF(F84:$F$1048576,F84)=1,"Y","")</f>
        <v/>
      </c>
      <c r="L84" s="23" t="str">
        <f>IFERROR(VLOOKUP(F84,VPIS!B:R,4,0),"Not Exist")</f>
        <v>A</v>
      </c>
      <c r="M84" s="24" t="s">
        <v>113</v>
      </c>
      <c r="N84" s="22" t="s">
        <v>138</v>
      </c>
      <c r="O84" s="22" t="s">
        <v>138</v>
      </c>
      <c r="P84" s="22" t="s">
        <v>138</v>
      </c>
      <c r="Q84" s="22" t="s">
        <v>138</v>
      </c>
      <c r="R84" s="22" t="s">
        <v>138</v>
      </c>
      <c r="S84" s="22" t="s">
        <v>138</v>
      </c>
      <c r="T84" s="24" t="s">
        <v>138</v>
      </c>
      <c r="U84" s="24" t="s">
        <v>113</v>
      </c>
      <c r="V84" s="23"/>
      <c r="W84" s="28" t="str">
        <f t="shared" ca="1" si="12"/>
        <v/>
      </c>
      <c r="X84" s="25"/>
      <c r="Y84" s="23"/>
      <c r="Z84" s="23"/>
      <c r="AA84" s="24"/>
      <c r="AB84" s="29"/>
    </row>
    <row r="85" spans="1:28" ht="15.75" thickBot="1" x14ac:dyDescent="0.3">
      <c r="A85" s="55">
        <v>84</v>
      </c>
      <c r="B85" s="22" t="str">
        <f>IFERROR(VLOOKUP(F85,VPIS!B:R,6,0),"Not Exist")</f>
        <v>PO-PC2312-08</v>
      </c>
      <c r="C85" s="22" t="str">
        <f>IFERROR(VLOOKUP(F85,VPIS!B:R,7,0),"Not Exist")</f>
        <v>Screw Compressor &amp; Roots Blower Package</v>
      </c>
      <c r="D85" s="23">
        <f>IFERROR(VLOOKUP(F85,VPIS!B:R,8,0),"Not Exist")</f>
        <v>45953</v>
      </c>
      <c r="E85" s="47" t="str">
        <f>IFERROR(VLOOKUP(F85,VPIS!B:R,5,0),"Not Exist")</f>
        <v>PRC</v>
      </c>
      <c r="F85" s="22" t="s">
        <v>75</v>
      </c>
      <c r="G85" s="45" t="str">
        <f>IFERROR(VLOOKUP(F85,VPIS!B:R,2,0),"Not Exist")</f>
        <v>23383-21</v>
      </c>
      <c r="H85" s="22" t="str">
        <f t="shared" si="13"/>
        <v>3944-VD-0171-DYP-RE-400-PRC-0081</v>
      </c>
      <c r="I85" s="25" t="str">
        <f>IFERROR(VLOOKUP(F85,VPIS!B:R,3,0),"Not Exist")</f>
        <v>Control Philosophy</v>
      </c>
      <c r="J85" s="26" t="s">
        <v>110</v>
      </c>
      <c r="K85" s="24" t="str">
        <f>IF(COUNTIF(F85:$F$1048576,F85)=1,"Y","")</f>
        <v/>
      </c>
      <c r="L85" s="23" t="str">
        <f>IFERROR(VLOOKUP(F85,VPIS!B:R,4,0),"Not Exist")</f>
        <v>A</v>
      </c>
      <c r="M85" s="24" t="s">
        <v>113</v>
      </c>
      <c r="N85" s="22" t="s">
        <v>138</v>
      </c>
      <c r="O85" s="23">
        <v>45877</v>
      </c>
      <c r="P85" s="23">
        <v>45887</v>
      </c>
      <c r="Q85" s="27">
        <f t="shared" si="11"/>
        <v>16</v>
      </c>
      <c r="R85" s="25" t="s">
        <v>229</v>
      </c>
      <c r="S85" s="23">
        <v>45903</v>
      </c>
      <c r="T85" s="24" t="s">
        <v>121</v>
      </c>
      <c r="U85" s="24" t="s">
        <v>113</v>
      </c>
      <c r="V85" s="23"/>
      <c r="W85" s="28" t="str">
        <f t="shared" ca="1" si="12"/>
        <v/>
      </c>
      <c r="X85" s="25"/>
      <c r="Y85" s="23"/>
      <c r="Z85" s="23"/>
      <c r="AA85" s="24"/>
      <c r="AB85" s="29"/>
    </row>
    <row r="86" spans="1:28" x14ac:dyDescent="0.25">
      <c r="A86" s="13">
        <v>85</v>
      </c>
      <c r="B86" s="22" t="str">
        <f>IFERROR(VLOOKUP(F86,VPIS!B:R,6,0),"Not Exist")</f>
        <v>PO-PC2312-08</v>
      </c>
      <c r="C86" s="22" t="str">
        <f>IFERROR(VLOOKUP(F86,VPIS!B:R,7,0),"Not Exist")</f>
        <v>Screw Compressor &amp; Roots Blower Package</v>
      </c>
      <c r="D86" s="23">
        <f>IFERROR(VLOOKUP(F86,VPIS!B:R,8,0),"Not Exist")</f>
        <v>45953</v>
      </c>
      <c r="E86" s="47" t="str">
        <f>IFERROR(VLOOKUP(F86,VPIS!B:R,5,0),"Not Exist")</f>
        <v>PRC</v>
      </c>
      <c r="F86" s="22" t="s">
        <v>75</v>
      </c>
      <c r="G86" s="45" t="str">
        <f>IFERROR(VLOOKUP(F86,VPIS!B:R,2,0),"Not Exist")</f>
        <v>23383-21</v>
      </c>
      <c r="H86" s="22" t="str">
        <f t="shared" si="13"/>
        <v>3944-VD-0171-DYP-RE-400-PRC-0081</v>
      </c>
      <c r="I86" s="25" t="str">
        <f>IFERROR(VLOOKUP(F86,VPIS!B:R,3,0),"Not Exist")</f>
        <v>Control Philosophy</v>
      </c>
      <c r="J86" s="26" t="s">
        <v>111</v>
      </c>
      <c r="K86" s="24" t="str">
        <f>IF(COUNTIF(F86:$F$1048576,F86)=1,"Y","")</f>
        <v/>
      </c>
      <c r="L86" s="23" t="str">
        <f>IFERROR(VLOOKUP(F86,VPIS!B:R,4,0),"Not Exist")</f>
        <v>A</v>
      </c>
      <c r="M86" s="24" t="s">
        <v>113</v>
      </c>
      <c r="N86" s="22" t="s">
        <v>252</v>
      </c>
      <c r="O86" s="23">
        <v>45936</v>
      </c>
      <c r="P86" s="23">
        <v>45946</v>
      </c>
      <c r="Q86" s="22" t="s">
        <v>138</v>
      </c>
      <c r="R86" s="22" t="s">
        <v>138</v>
      </c>
      <c r="S86" s="22" t="s">
        <v>138</v>
      </c>
      <c r="T86" s="24" t="s">
        <v>138</v>
      </c>
      <c r="U86" s="40" t="s">
        <v>113</v>
      </c>
      <c r="V86" s="23"/>
      <c r="W86" s="28" t="str">
        <f t="shared" ca="1" si="12"/>
        <v/>
      </c>
      <c r="X86" s="25"/>
      <c r="Y86" s="23"/>
      <c r="Z86" s="23"/>
      <c r="AA86" s="24"/>
      <c r="AB86" s="29"/>
    </row>
    <row r="87" spans="1:28" ht="15.75" thickBot="1" x14ac:dyDescent="0.3">
      <c r="A87" s="55">
        <v>86</v>
      </c>
      <c r="B87" s="22" t="str">
        <f>IFERROR(VLOOKUP(F87,VPIS!B:R,6,0),"Not Exist")</f>
        <v>PO-PC2312-08</v>
      </c>
      <c r="C87" s="22" t="str">
        <f>IFERROR(VLOOKUP(F87,VPIS!B:R,7,0),"Not Exist")</f>
        <v>Screw Compressor &amp; Roots Blower Package</v>
      </c>
      <c r="D87" s="23">
        <f>IFERROR(VLOOKUP(F87,VPIS!B:R,8,0),"Not Exist")</f>
        <v>45953</v>
      </c>
      <c r="E87" s="47" t="str">
        <f>IFERROR(VLOOKUP(F87,VPIS!B:R,5,0),"Not Exist")</f>
        <v>PRC</v>
      </c>
      <c r="F87" s="22" t="s">
        <v>75</v>
      </c>
      <c r="G87" s="45" t="str">
        <f>IFERROR(VLOOKUP(F87,VPIS!B:R,2,0),"Not Exist")</f>
        <v>23383-21</v>
      </c>
      <c r="H87" s="22" t="str">
        <f t="shared" si="13"/>
        <v>3944-VD-0171-DYP-RE-400-PRC-0081Y</v>
      </c>
      <c r="I87" s="25" t="str">
        <f>IFERROR(VLOOKUP(F87,VPIS!B:R,3,0),"Not Exist")</f>
        <v>Control Philosophy</v>
      </c>
      <c r="J87" s="26" t="s">
        <v>112</v>
      </c>
      <c r="K87" s="24" t="str">
        <f>IF(COUNTIF(F87:$F$1048576,F87)=1,"Y","")</f>
        <v>Y</v>
      </c>
      <c r="L87" s="23" t="str">
        <f>IFERROR(VLOOKUP(F87,VPIS!B:R,4,0),"Not Exist")</f>
        <v>A</v>
      </c>
      <c r="M87" s="24" t="s">
        <v>113</v>
      </c>
      <c r="N87" s="22" t="s">
        <v>230</v>
      </c>
      <c r="O87" s="23">
        <v>45999</v>
      </c>
      <c r="P87" s="23">
        <v>46009</v>
      </c>
      <c r="Q87" s="27" t="str">
        <f>IF(AND(ISNUMBER(P87), ISNUMBER(S87)), IF(S87&lt;=P87, "No Delay", INT(S87-P87)), "")</f>
        <v/>
      </c>
      <c r="R87" s="25"/>
      <c r="S87" s="23"/>
      <c r="T87" s="24"/>
      <c r="U87" s="24"/>
      <c r="V87" s="23"/>
      <c r="W87" s="28" t="str">
        <f t="shared" ca="1" si="12"/>
        <v/>
      </c>
      <c r="X87" s="25"/>
      <c r="Y87" s="23"/>
      <c r="Z87" s="23"/>
      <c r="AA87" s="24"/>
      <c r="AB87" s="29"/>
    </row>
    <row r="88" spans="1:28" x14ac:dyDescent="0.25">
      <c r="A88" s="13">
        <v>87</v>
      </c>
      <c r="B88" s="22" t="str">
        <f>IFERROR(VLOOKUP(F88,VPIS!B:R,6,0),"Not Exist")</f>
        <v>PO-PC2312-08</v>
      </c>
      <c r="C88" s="22" t="str">
        <f>IFERROR(VLOOKUP(F88,VPIS!B:R,7,0),"Not Exist")</f>
        <v>Screw Compressor &amp; Roots Blower Package</v>
      </c>
      <c r="D88" s="23">
        <f>IFERROR(VLOOKUP(F88,VPIS!B:R,8,0),"Not Exist")</f>
        <v>45953</v>
      </c>
      <c r="E88" s="47" t="str">
        <f>IFERROR(VLOOKUP(F88,VPIS!B:R,5,0),"Not Exist")</f>
        <v>PRC</v>
      </c>
      <c r="F88" s="22" t="s">
        <v>232</v>
      </c>
      <c r="G88" s="45" t="str">
        <f>IFERROR(VLOOKUP(F88,VPIS!B:R,2,0),"Not Exist")</f>
        <v>23383-21</v>
      </c>
      <c r="H88" s="63" t="str">
        <f t="shared" si="13"/>
        <v>3944-VD-0171-DYP-RE-400-PRC-0081-1Y</v>
      </c>
      <c r="I88" s="25" t="str">
        <f>IFERROR(VLOOKUP(F88,VPIS!B:R,3,0),"Not Exist")</f>
        <v>Control Narrative</v>
      </c>
      <c r="J88" s="26" t="s">
        <v>130</v>
      </c>
      <c r="K88" s="24" t="str">
        <f>IF(COUNTIF(F88:$F$1048576,F88)=1,"Y","")</f>
        <v>Y</v>
      </c>
      <c r="L88" s="23" t="str">
        <f>IFERROR(VLOOKUP(F88,VPIS!B:R,4,0),"Not Exist")</f>
        <v>A</v>
      </c>
      <c r="M88" s="24" t="s">
        <v>113</v>
      </c>
      <c r="N88" s="22" t="s">
        <v>231</v>
      </c>
      <c r="O88" s="23">
        <v>45821</v>
      </c>
      <c r="P88" s="23">
        <v>45831</v>
      </c>
      <c r="Q88" s="27" t="str">
        <f>IF(AND(ISNUMBER(P88), ISNUMBER(S88)), IF(S88&lt;=P88, "No Delay", INT(S88-P88)), "")</f>
        <v/>
      </c>
      <c r="R88" s="22"/>
      <c r="S88" s="22"/>
      <c r="T88" s="24"/>
      <c r="U88" s="24"/>
      <c r="V88" s="23"/>
      <c r="W88" s="28" t="str">
        <f t="shared" ca="1" si="12"/>
        <v/>
      </c>
      <c r="X88" s="25"/>
      <c r="Y88" s="23"/>
      <c r="Z88" s="23"/>
      <c r="AA88" s="24"/>
      <c r="AB88" s="29"/>
    </row>
    <row r="89" spans="1:28" ht="15.75" thickBot="1" x14ac:dyDescent="0.3">
      <c r="A89" s="55">
        <v>88</v>
      </c>
      <c r="B89" s="22" t="str">
        <f>IFERROR(VLOOKUP(F89,VPIS!B:R,6,0),"Not Exist")</f>
        <v>PO-PC2312-08</v>
      </c>
      <c r="C89" s="22" t="str">
        <f>IFERROR(VLOOKUP(F89,VPIS!B:R,7,0),"Not Exist")</f>
        <v>Screw Compressor &amp; Roots Blower Package</v>
      </c>
      <c r="D89" s="23">
        <f>IFERROR(VLOOKUP(F89,VPIS!B:R,8,0),"Not Exist")</f>
        <v>45953</v>
      </c>
      <c r="E89" s="47" t="str">
        <f>IFERROR(VLOOKUP(F89,VPIS!B:R,5,0),"Not Exist")</f>
        <v>PRC</v>
      </c>
      <c r="F89" s="22" t="s">
        <v>78</v>
      </c>
      <c r="G89" s="45" t="str">
        <f>IFERROR(VLOOKUP(F89,VPIS!B:R,2,0),"Not Exist")</f>
        <v>23383-22</v>
      </c>
      <c r="H89" s="22" t="str">
        <f t="shared" si="13"/>
        <v>3944-VD-0171-DYP-RE-400-PRC-0134</v>
      </c>
      <c r="I89" s="25" t="str">
        <f>IFERROR(VLOOKUP(F89,VPIS!B:R,3,0),"Not Exist")</f>
        <v>Preservation, Packing &amp; Shipping Procedure</v>
      </c>
      <c r="J89" s="26" t="s">
        <v>130</v>
      </c>
      <c r="K89" s="24" t="str">
        <f>IF(COUNTIF(F89:$F$1048576,F89)=1,"Y","")</f>
        <v/>
      </c>
      <c r="L89" s="23" t="str">
        <f>IFERROR(VLOOKUP(F89,VPIS!B:R,4,0),"Not Exist")</f>
        <v>A</v>
      </c>
      <c r="M89" s="24" t="s">
        <v>113</v>
      </c>
      <c r="N89" s="22" t="s">
        <v>234</v>
      </c>
      <c r="O89" s="23">
        <v>45821</v>
      </c>
      <c r="P89" s="23">
        <v>45831</v>
      </c>
      <c r="Q89" s="27">
        <f t="shared" si="11"/>
        <v>50</v>
      </c>
      <c r="R89" s="25" t="s">
        <v>138</v>
      </c>
      <c r="S89" s="23">
        <v>45881</v>
      </c>
      <c r="T89" s="24" t="s">
        <v>150</v>
      </c>
      <c r="U89" s="24" t="s">
        <v>113</v>
      </c>
      <c r="V89" s="23"/>
      <c r="W89" s="28" t="str">
        <f t="shared" ca="1" si="12"/>
        <v/>
      </c>
      <c r="X89" s="25"/>
      <c r="Y89" s="23"/>
      <c r="Z89" s="23"/>
      <c r="AA89" s="24"/>
      <c r="AB89" s="29"/>
    </row>
    <row r="90" spans="1:28" x14ac:dyDescent="0.25">
      <c r="A90" s="13">
        <v>89</v>
      </c>
      <c r="B90" s="22" t="str">
        <f>IFERROR(VLOOKUP(F90,VPIS!B:R,6,0),"Not Exist")</f>
        <v>PO-PC2312-08</v>
      </c>
      <c r="C90" s="22" t="str">
        <f>IFERROR(VLOOKUP(F90,VPIS!B:R,7,0),"Not Exist")</f>
        <v>Screw Compressor &amp; Roots Blower Package</v>
      </c>
      <c r="D90" s="23">
        <f>IFERROR(VLOOKUP(F90,VPIS!B:R,8,0),"Not Exist")</f>
        <v>45953</v>
      </c>
      <c r="E90" s="47" t="str">
        <f>IFERROR(VLOOKUP(F90,VPIS!B:R,5,0),"Not Exist")</f>
        <v>PRC</v>
      </c>
      <c r="F90" s="22" t="s">
        <v>78</v>
      </c>
      <c r="G90" s="45" t="str">
        <f>IFERROR(VLOOKUP(F90,VPIS!B:R,2,0),"Not Exist")</f>
        <v>23383-22</v>
      </c>
      <c r="H90" s="22" t="str">
        <f t="shared" si="13"/>
        <v>3944-VD-0171-DYP-RE-400-PRC-0134</v>
      </c>
      <c r="I90" s="25" t="str">
        <f>IFERROR(VLOOKUP(F90,VPIS!B:R,3,0),"Not Exist")</f>
        <v>Preservation, Packing &amp; Shipping Procedure</v>
      </c>
      <c r="J90" s="26" t="s">
        <v>109</v>
      </c>
      <c r="K90" s="24" t="str">
        <f>IF(COUNTIF(F90:$F$1048576,F90)=1,"Y","")</f>
        <v/>
      </c>
      <c r="L90" s="23" t="str">
        <f>IFERROR(VLOOKUP(F90,VPIS!B:R,4,0),"Not Exist")</f>
        <v>A</v>
      </c>
      <c r="M90" s="24" t="s">
        <v>113</v>
      </c>
      <c r="N90" s="22" t="s">
        <v>235</v>
      </c>
      <c r="O90" s="23">
        <v>45910</v>
      </c>
      <c r="P90" s="23">
        <v>45920</v>
      </c>
      <c r="Q90" s="27">
        <f t="shared" si="11"/>
        <v>86</v>
      </c>
      <c r="R90" s="25" t="s">
        <v>189</v>
      </c>
      <c r="S90" s="23">
        <v>46006</v>
      </c>
      <c r="T90" s="24" t="s">
        <v>150</v>
      </c>
      <c r="U90" s="24" t="s">
        <v>113</v>
      </c>
      <c r="V90" s="23"/>
      <c r="W90" s="28" t="str">
        <f t="shared" ca="1" si="12"/>
        <v/>
      </c>
      <c r="X90" s="25"/>
      <c r="Y90" s="23"/>
      <c r="Z90" s="23"/>
      <c r="AA90" s="24"/>
      <c r="AB90" s="29"/>
    </row>
    <row r="91" spans="1:28" ht="15.75" thickBot="1" x14ac:dyDescent="0.3">
      <c r="A91" s="55">
        <v>90</v>
      </c>
      <c r="B91" s="22" t="str">
        <f>IFERROR(VLOOKUP(F91,VPIS!B:R,6,0),"Not Exist")</f>
        <v>PO-PC2312-08</v>
      </c>
      <c r="C91" s="22" t="str">
        <f>IFERROR(VLOOKUP(F91,VPIS!B:R,7,0),"Not Exist")</f>
        <v>Screw Compressor &amp; Roots Blower Package</v>
      </c>
      <c r="D91" s="23">
        <f>IFERROR(VLOOKUP(F91,VPIS!B:R,8,0),"Not Exist")</f>
        <v>45953</v>
      </c>
      <c r="E91" s="47" t="str">
        <f>IFERROR(VLOOKUP(F91,VPIS!B:R,5,0),"Not Exist")</f>
        <v>PRC</v>
      </c>
      <c r="F91" s="22" t="s">
        <v>80</v>
      </c>
      <c r="G91" s="45" t="str">
        <f>IFERROR(VLOOKUP(F91,VPIS!B:R,2,0),"Not Exist")</f>
        <v>23383-25</v>
      </c>
      <c r="H91" s="22" t="str">
        <f t="shared" si="13"/>
        <v>3944-VD-0171-DYP-RE-400-PRC-0017</v>
      </c>
      <c r="I91" s="25" t="str">
        <f>IFERROR(VLOOKUP(F91,VPIS!B:R,3,0),"Not Exist")</f>
        <v>PQR / WPS for Skid</v>
      </c>
      <c r="J91" s="26" t="s">
        <v>130</v>
      </c>
      <c r="K91" s="24" t="str">
        <f>IF(COUNTIF(F91:$F$1048576,F91)=1,"Y","")</f>
        <v/>
      </c>
      <c r="L91" s="23" t="str">
        <f>IFERROR(VLOOKUP(F91,VPIS!B:R,4,0),"Not Exist")</f>
        <v>I</v>
      </c>
      <c r="M91" s="24" t="s">
        <v>208</v>
      </c>
      <c r="N91" s="22" t="s">
        <v>237</v>
      </c>
      <c r="O91" s="23">
        <v>45763</v>
      </c>
      <c r="P91" s="23">
        <v>45773</v>
      </c>
      <c r="Q91" s="27">
        <f t="shared" si="11"/>
        <v>233</v>
      </c>
      <c r="R91" s="25" t="s">
        <v>237</v>
      </c>
      <c r="S91" s="23">
        <v>46006</v>
      </c>
      <c r="T91" s="24" t="s">
        <v>150</v>
      </c>
      <c r="U91" s="24" t="s">
        <v>208</v>
      </c>
      <c r="V91" s="23"/>
      <c r="W91" s="28" t="str">
        <f t="shared" ca="1" si="12"/>
        <v/>
      </c>
      <c r="X91" s="25"/>
      <c r="Y91" s="23"/>
      <c r="Z91" s="23"/>
      <c r="AA91" s="24"/>
      <c r="AB91" s="29"/>
    </row>
    <row r="92" spans="1:28" x14ac:dyDescent="0.25">
      <c r="A92" s="13">
        <v>91</v>
      </c>
      <c r="B92" s="22" t="str">
        <f>IFERROR(VLOOKUP(F92,VPIS!B:R,6,0),"Not Exist")</f>
        <v>PO-PC2312-08</v>
      </c>
      <c r="C92" s="22" t="str">
        <f>IFERROR(VLOOKUP(F92,VPIS!B:R,7,0),"Not Exist")</f>
        <v>Screw Compressor &amp; Roots Blower Package</v>
      </c>
      <c r="D92" s="23">
        <f>IFERROR(VLOOKUP(F92,VPIS!B:R,8,0),"Not Exist")</f>
        <v>45953</v>
      </c>
      <c r="E92" s="47" t="str">
        <f>IFERROR(VLOOKUP(F92,VPIS!B:R,5,0),"Not Exist")</f>
        <v>PRC</v>
      </c>
      <c r="F92" s="22" t="s">
        <v>80</v>
      </c>
      <c r="G92" s="45" t="str">
        <f>IFERROR(VLOOKUP(F92,VPIS!B:R,2,0),"Not Exist")</f>
        <v>23383-25</v>
      </c>
      <c r="H92" s="22" t="str">
        <f t="shared" si="13"/>
        <v>3944-VD-0171-DYP-RE-400-PRC-0017Y</v>
      </c>
      <c r="I92" s="25" t="str">
        <f>IFERROR(VLOOKUP(F92,VPIS!B:R,3,0),"Not Exist")</f>
        <v>PQR / WPS for Skid</v>
      </c>
      <c r="J92" s="26" t="s">
        <v>109</v>
      </c>
      <c r="K92" s="24" t="str">
        <f>IF(COUNTIF(F92:$F$1048576,F92)=1,"Y","")</f>
        <v>Y</v>
      </c>
      <c r="L92" s="23" t="str">
        <f>IFERROR(VLOOKUP(F92,VPIS!B:R,4,0),"Not Exist")</f>
        <v>I</v>
      </c>
      <c r="M92" s="24" t="s">
        <v>208</v>
      </c>
      <c r="N92" s="22" t="s">
        <v>138</v>
      </c>
      <c r="O92" s="22" t="s">
        <v>138</v>
      </c>
      <c r="P92" s="22" t="s">
        <v>138</v>
      </c>
      <c r="Q92" s="27" t="str">
        <f t="shared" si="11"/>
        <v/>
      </c>
      <c r="R92" s="25" t="s">
        <v>138</v>
      </c>
      <c r="S92" s="23">
        <v>45861</v>
      </c>
      <c r="T92" s="24" t="s">
        <v>150</v>
      </c>
      <c r="U92" s="24" t="s">
        <v>208</v>
      </c>
      <c r="V92" s="23"/>
      <c r="W92" s="28" t="str">
        <f t="shared" ca="1" si="12"/>
        <v/>
      </c>
      <c r="X92" s="25"/>
      <c r="Y92" s="23"/>
      <c r="Z92" s="23"/>
      <c r="AA92" s="24"/>
      <c r="AB92" s="29"/>
    </row>
    <row r="93" spans="1:28" ht="15.75" thickBot="1" x14ac:dyDescent="0.3">
      <c r="A93" s="55">
        <v>92</v>
      </c>
      <c r="B93" s="22" t="str">
        <f>IFERROR(VLOOKUP(F93,VPIS!B:R,6,0),"Not Exist")</f>
        <v>PO-PC2312-08</v>
      </c>
      <c r="C93" s="22" t="str">
        <f>IFERROR(VLOOKUP(F93,VPIS!B:R,7,0),"Not Exist")</f>
        <v>Screw Compressor &amp; Roots Blower Package</v>
      </c>
      <c r="D93" s="23">
        <f>IFERROR(VLOOKUP(F93,VPIS!B:R,8,0),"Not Exist")</f>
        <v>45976</v>
      </c>
      <c r="E93" s="47" t="str">
        <f>IFERROR(VLOOKUP(F93,VPIS!B:R,5,0),"Not Exist")</f>
        <v>PRC</v>
      </c>
      <c r="F93" s="22" t="s">
        <v>82</v>
      </c>
      <c r="G93" s="45" t="str">
        <f>IFERROR(VLOOKUP(F93,VPIS!B:R,2,0),"Not Exist")</f>
        <v>23383-26</v>
      </c>
      <c r="H93" s="22" t="str">
        <f t="shared" si="13"/>
        <v>3944-VD-0171-DYP-RE-400-PRC-0018Y</v>
      </c>
      <c r="I93" s="25" t="str">
        <f>IFERROR(VLOOKUP(F93,VPIS!B:R,3,0),"Not Exist")</f>
        <v>WPQ for Skid</v>
      </c>
      <c r="J93" s="26" t="s">
        <v>130</v>
      </c>
      <c r="K93" s="24" t="str">
        <f>IF(COUNTIF(F93:$F$1048576,F93)=1,"Y","")</f>
        <v>Y</v>
      </c>
      <c r="L93" s="23" t="str">
        <f>IFERROR(VLOOKUP(F93,VPIS!B:R,4,0),"Not Exist")</f>
        <v>I</v>
      </c>
      <c r="M93" s="24" t="s">
        <v>208</v>
      </c>
      <c r="N93" s="22" t="s">
        <v>237</v>
      </c>
      <c r="O93" s="23">
        <v>45763</v>
      </c>
      <c r="P93" s="23">
        <v>45773</v>
      </c>
      <c r="Q93" s="27">
        <f t="shared" si="11"/>
        <v>83</v>
      </c>
      <c r="R93" s="25" t="s">
        <v>239</v>
      </c>
      <c r="S93" s="23">
        <v>45856</v>
      </c>
      <c r="T93" s="24" t="s">
        <v>150</v>
      </c>
      <c r="U93" s="24" t="s">
        <v>208</v>
      </c>
      <c r="V93" s="23"/>
      <c r="W93" s="28" t="str">
        <f t="shared" ca="1" si="12"/>
        <v/>
      </c>
      <c r="X93" s="25"/>
      <c r="Y93" s="23"/>
      <c r="Z93" s="23"/>
      <c r="AA93" s="24"/>
      <c r="AB93" s="29"/>
    </row>
    <row r="94" spans="1:28" x14ac:dyDescent="0.25">
      <c r="A94" s="13">
        <v>93</v>
      </c>
      <c r="B94" s="22" t="str">
        <f>IFERROR(VLOOKUP(F94,VPIS!B:R,6,0),"Not Exist")</f>
        <v>PO-PC2312-08</v>
      </c>
      <c r="C94" s="22" t="str">
        <f>IFERROR(VLOOKUP(F94,VPIS!B:R,7,0),"Not Exist")</f>
        <v>Screw Compressor &amp; Roots Blower Package</v>
      </c>
      <c r="D94" s="23">
        <f>IFERROR(VLOOKUP(F94,VPIS!B:R,8,0),"Not Exist")</f>
        <v>45976</v>
      </c>
      <c r="E94" s="47" t="str">
        <f>IFERROR(VLOOKUP(F94,VPIS!B:R,5,0),"Not Exist")</f>
        <v>DIA</v>
      </c>
      <c r="F94" s="22" t="s">
        <v>84</v>
      </c>
      <c r="G94" s="45" t="str">
        <f>IFERROR(VLOOKUP(F94,VPIS!B:R,2,0),"Not Exist")</f>
        <v>23383-27</v>
      </c>
      <c r="H94" s="22" t="str">
        <f t="shared" si="13"/>
        <v>3944-VD-0171-DYP-RE-400-DIA-0082</v>
      </c>
      <c r="I94" s="25" t="str">
        <f>IFERROR(VLOOKUP(F94,VPIS!B:R,3,0),"Not Exist")</f>
        <v>Cause &amp; Effect diagram</v>
      </c>
      <c r="J94" s="26" t="s">
        <v>130</v>
      </c>
      <c r="K94" s="24" t="str">
        <f>IF(COUNTIF(F94:$F$1048576,F94)=1,"Y","")</f>
        <v/>
      </c>
      <c r="L94" s="23" t="str">
        <f>IFERROR(VLOOKUP(F94,VPIS!B:R,4,0),"Not Exist")</f>
        <v>A</v>
      </c>
      <c r="M94" s="24" t="s">
        <v>113</v>
      </c>
      <c r="N94" s="22" t="s">
        <v>116</v>
      </c>
      <c r="O94" s="23">
        <v>45790</v>
      </c>
      <c r="P94" s="23">
        <v>45800</v>
      </c>
      <c r="Q94" s="27">
        <f t="shared" si="11"/>
        <v>7</v>
      </c>
      <c r="R94" s="25" t="s">
        <v>241</v>
      </c>
      <c r="S94" s="23">
        <v>45807</v>
      </c>
      <c r="T94" s="24" t="s">
        <v>121</v>
      </c>
      <c r="U94" s="24" t="s">
        <v>113</v>
      </c>
      <c r="V94" s="23"/>
      <c r="W94" s="28" t="str">
        <f t="shared" ca="1" si="12"/>
        <v/>
      </c>
      <c r="X94" s="25"/>
      <c r="Y94" s="23"/>
      <c r="Z94" s="23"/>
      <c r="AA94" s="24"/>
      <c r="AB94" s="29"/>
    </row>
    <row r="95" spans="1:28" ht="15.75" thickBot="1" x14ac:dyDescent="0.3">
      <c r="A95" s="55">
        <v>94</v>
      </c>
      <c r="B95" s="22" t="str">
        <f>IFERROR(VLOOKUP(F95,VPIS!B:R,6,0),"Not Exist")</f>
        <v>PO-PC2312-08</v>
      </c>
      <c r="C95" s="22" t="str">
        <f>IFERROR(VLOOKUP(F95,VPIS!B:R,7,0),"Not Exist")</f>
        <v>Screw Compressor &amp; Roots Blower Package</v>
      </c>
      <c r="D95" s="23">
        <f>IFERROR(VLOOKUP(F95,VPIS!B:R,8,0),"Not Exist")</f>
        <v>45976</v>
      </c>
      <c r="E95" s="47" t="str">
        <f>IFERROR(VLOOKUP(F95,VPIS!B:R,5,0),"Not Exist")</f>
        <v>DIA</v>
      </c>
      <c r="F95" s="22" t="s">
        <v>84</v>
      </c>
      <c r="G95" s="45" t="str">
        <f>IFERROR(VLOOKUP(F95,VPIS!B:R,2,0),"Not Exist")</f>
        <v>23383-27</v>
      </c>
      <c r="H95" s="22" t="str">
        <f t="shared" si="13"/>
        <v>3944-VD-0171-DYP-RE-400-DIA-0082</v>
      </c>
      <c r="I95" s="25" t="str">
        <f>IFERROR(VLOOKUP(F95,VPIS!B:R,3,0),"Not Exist")</f>
        <v>Cause &amp; Effect diagram</v>
      </c>
      <c r="J95" s="26" t="s">
        <v>109</v>
      </c>
      <c r="K95" s="24" t="str">
        <f>IF(COUNTIF(F95:$F$1048576,F95)=1,"Y","")</f>
        <v/>
      </c>
      <c r="L95" s="23" t="str">
        <f>IFERROR(VLOOKUP(F95,VPIS!B:R,4,0),"Not Exist")</f>
        <v>A</v>
      </c>
      <c r="M95" s="24" t="s">
        <v>113</v>
      </c>
      <c r="N95" s="22" t="s">
        <v>242</v>
      </c>
      <c r="O95" s="23">
        <v>45833</v>
      </c>
      <c r="P95" s="23">
        <v>45843</v>
      </c>
      <c r="Q95" s="27">
        <f t="shared" si="11"/>
        <v>32</v>
      </c>
      <c r="R95" s="25" t="s">
        <v>138</v>
      </c>
      <c r="S95" s="23">
        <v>45875</v>
      </c>
      <c r="T95" s="24" t="s">
        <v>121</v>
      </c>
      <c r="U95" s="24" t="s">
        <v>113</v>
      </c>
      <c r="V95" s="23"/>
      <c r="W95" s="28" t="str">
        <f t="shared" ca="1" si="12"/>
        <v/>
      </c>
      <c r="X95" s="25"/>
      <c r="Y95" s="23"/>
      <c r="Z95" s="23"/>
      <c r="AA95" s="24"/>
      <c r="AB95" s="29"/>
    </row>
    <row r="96" spans="1:28" x14ac:dyDescent="0.25">
      <c r="A96" s="13">
        <v>95</v>
      </c>
      <c r="B96" s="22" t="str">
        <f>IFERROR(VLOOKUP(F96,VPIS!B:R,6,0),"Not Exist")</f>
        <v>PO-PC2312-08</v>
      </c>
      <c r="C96" s="22" t="str">
        <f>IFERROR(VLOOKUP(F96,VPIS!B:R,7,0),"Not Exist")</f>
        <v>Screw Compressor &amp; Roots Blower Package</v>
      </c>
      <c r="D96" s="23">
        <f>IFERROR(VLOOKUP(F96,VPIS!B:R,8,0),"Not Exist")</f>
        <v>45976</v>
      </c>
      <c r="E96" s="47" t="str">
        <f>IFERROR(VLOOKUP(F96,VPIS!B:R,5,0),"Not Exist")</f>
        <v>DIA</v>
      </c>
      <c r="F96" s="22" t="s">
        <v>84</v>
      </c>
      <c r="G96" s="45" t="str">
        <f>IFERROR(VLOOKUP(F96,VPIS!B:R,2,0),"Not Exist")</f>
        <v>23383-27</v>
      </c>
      <c r="H96" s="22" t="str">
        <f t="shared" si="13"/>
        <v>3944-VD-0171-DYP-RE-400-DIA-0082</v>
      </c>
      <c r="I96" s="25" t="str">
        <f>IFERROR(VLOOKUP(F96,VPIS!B:R,3,0),"Not Exist")</f>
        <v>Cause &amp; Effect diagram</v>
      </c>
      <c r="J96" s="26" t="s">
        <v>110</v>
      </c>
      <c r="K96" s="24" t="str">
        <f>IF(COUNTIF(F96:$F$1048576,F96)=1,"Y","")</f>
        <v/>
      </c>
      <c r="L96" s="23" t="str">
        <f>IFERROR(VLOOKUP(F96,VPIS!B:R,4,0),"Not Exist")</f>
        <v>A</v>
      </c>
      <c r="M96" s="24" t="s">
        <v>113</v>
      </c>
      <c r="N96" s="22" t="s">
        <v>243</v>
      </c>
      <c r="O96" s="23">
        <v>45933</v>
      </c>
      <c r="P96" s="23">
        <v>45943</v>
      </c>
      <c r="Q96" s="27" t="str">
        <f t="shared" si="11"/>
        <v/>
      </c>
      <c r="R96" s="22" t="s">
        <v>138</v>
      </c>
      <c r="S96" s="22" t="s">
        <v>138</v>
      </c>
      <c r="T96" s="24" t="s">
        <v>138</v>
      </c>
      <c r="U96" s="24" t="s">
        <v>113</v>
      </c>
      <c r="V96" s="23"/>
      <c r="W96" s="28" t="str">
        <f t="shared" ca="1" si="12"/>
        <v/>
      </c>
      <c r="X96" s="25"/>
      <c r="Y96" s="23"/>
      <c r="Z96" s="23"/>
      <c r="AA96" s="24"/>
      <c r="AB96" s="29"/>
    </row>
    <row r="97" spans="1:28" ht="15.75" thickBot="1" x14ac:dyDescent="0.3">
      <c r="A97" s="55">
        <v>96</v>
      </c>
      <c r="B97" s="22" t="str">
        <f>IFERROR(VLOOKUP(F97,VPIS!B:R,6,0),"Not Exist")</f>
        <v>PO-PC2312-08</v>
      </c>
      <c r="C97" s="22" t="str">
        <f>IFERROR(VLOOKUP(F97,VPIS!B:R,7,0),"Not Exist")</f>
        <v>Screw Compressor &amp; Roots Blower Package</v>
      </c>
      <c r="D97" s="23">
        <f>IFERROR(VLOOKUP(F97,VPIS!B:R,8,0),"Not Exist")</f>
        <v>45976</v>
      </c>
      <c r="E97" s="47" t="str">
        <f>IFERROR(VLOOKUP(F97,VPIS!B:R,5,0),"Not Exist")</f>
        <v>DIA</v>
      </c>
      <c r="F97" s="22" t="s">
        <v>84</v>
      </c>
      <c r="G97" s="45" t="str">
        <f>IFERROR(VLOOKUP(F97,VPIS!B:R,2,0),"Not Exist")</f>
        <v>23383-27</v>
      </c>
      <c r="H97" s="22" t="str">
        <f>CONCATENATE(F97,K97)</f>
        <v>3944-VD-0171-DYP-RE-400-DIA-0082</v>
      </c>
      <c r="I97" s="25" t="str">
        <f>IFERROR(VLOOKUP(F97,VPIS!B:R,3,0),"Not Exist")</f>
        <v>Cause &amp; Effect diagram</v>
      </c>
      <c r="J97" s="26" t="s">
        <v>111</v>
      </c>
      <c r="K97" s="24" t="str">
        <f>IF(COUNTIF(F97:$F$1048576,F97)=1,"Y","")</f>
        <v/>
      </c>
      <c r="L97" s="23" t="str">
        <f>IFERROR(VLOOKUP(F97,VPIS!B:R,4,0),"Not Exist")</f>
        <v>A</v>
      </c>
      <c r="M97" s="24" t="s">
        <v>113</v>
      </c>
      <c r="N97" s="22" t="s">
        <v>244</v>
      </c>
      <c r="O97" s="23">
        <v>45988</v>
      </c>
      <c r="P97" s="23">
        <v>45998</v>
      </c>
      <c r="Q97" s="27">
        <f t="shared" si="11"/>
        <v>29</v>
      </c>
      <c r="R97" s="25" t="s">
        <v>179</v>
      </c>
      <c r="S97" s="23">
        <v>46027</v>
      </c>
      <c r="T97" s="24" t="s">
        <v>121</v>
      </c>
      <c r="U97" s="24" t="s">
        <v>113</v>
      </c>
      <c r="V97" s="23"/>
      <c r="W97" s="28" t="str">
        <f t="shared" ca="1" si="12"/>
        <v/>
      </c>
      <c r="X97" s="25"/>
      <c r="Y97" s="23"/>
      <c r="Z97" s="23"/>
      <c r="AA97" s="24"/>
      <c r="AB97" s="29"/>
    </row>
    <row r="98" spans="1:28" x14ac:dyDescent="0.25">
      <c r="A98" s="13">
        <v>97</v>
      </c>
      <c r="B98" s="22" t="str">
        <f>IFERROR(VLOOKUP(F98,VPIS!B:R,6,0),"Not Exist")</f>
        <v>PO-PC2312-08</v>
      </c>
      <c r="C98" s="22" t="str">
        <f>IFERROR(VLOOKUP(F98,VPIS!B:R,7,0),"Not Exist")</f>
        <v>Screw Compressor &amp; Roots Blower Package</v>
      </c>
      <c r="D98" s="23">
        <f>IFERROR(VLOOKUP(F98,VPIS!B:R,8,0),"Not Exist")</f>
        <v>45958</v>
      </c>
      <c r="E98" s="47" t="str">
        <f>IFERROR(VLOOKUP(F98,VPIS!B:R,5,0),"Not Exist")</f>
        <v>DIA</v>
      </c>
      <c r="F98" s="22" t="s">
        <v>86</v>
      </c>
      <c r="G98" s="45" t="str">
        <f>IFERROR(VLOOKUP(F98,VPIS!B:R,2,0),"Not Exist")</f>
        <v xml:space="preserve">23383-32 </v>
      </c>
      <c r="H98" s="22" t="str">
        <f>CONCATENATE(F98,K98)</f>
        <v>3944-VD-0171-DYP-RE-400-DIA-0083</v>
      </c>
      <c r="I98" s="25" t="str">
        <f>IFERROR(VLOOKUP(F98,VPIS!B:R,3,0),"Not Exist")</f>
        <v>Logic Diagrams</v>
      </c>
      <c r="J98" s="26" t="s">
        <v>130</v>
      </c>
      <c r="K98" s="24" t="str">
        <f>IF(COUNTIF(F98:$F$1048576,F98)=1,"Y","")</f>
        <v/>
      </c>
      <c r="L98" s="23" t="str">
        <f>IFERROR(VLOOKUP(F98,VPIS!B:R,4,0),"Not Exist")</f>
        <v>A</v>
      </c>
      <c r="M98" s="24" t="s">
        <v>113</v>
      </c>
      <c r="N98" s="22" t="s">
        <v>246</v>
      </c>
      <c r="O98" s="23">
        <v>45931</v>
      </c>
      <c r="P98" s="23">
        <v>45941</v>
      </c>
      <c r="Q98" s="27" t="str">
        <f t="shared" si="11"/>
        <v/>
      </c>
      <c r="R98" s="25" t="s">
        <v>138</v>
      </c>
      <c r="S98" s="23" t="s">
        <v>138</v>
      </c>
      <c r="T98" s="24" t="s">
        <v>138</v>
      </c>
      <c r="U98" s="24" t="s">
        <v>113</v>
      </c>
      <c r="V98" s="23"/>
      <c r="W98" s="28" t="str">
        <f t="shared" ca="1" si="12"/>
        <v/>
      </c>
      <c r="X98" s="25"/>
      <c r="Y98" s="23"/>
      <c r="Z98" s="23"/>
      <c r="AA98" s="24"/>
      <c r="AB98" s="29"/>
    </row>
    <row r="99" spans="1:28" ht="15.75" thickBot="1" x14ac:dyDescent="0.3">
      <c r="A99" s="55">
        <v>98</v>
      </c>
      <c r="B99" s="22" t="str">
        <f>IFERROR(VLOOKUP(F99,VPIS!B:R,6,0),"Not Exist")</f>
        <v>PO-PC2312-08</v>
      </c>
      <c r="C99" s="22" t="str">
        <f>IFERROR(VLOOKUP(F99,VPIS!B:R,7,0),"Not Exist")</f>
        <v>Screw Compressor &amp; Roots Blower Package</v>
      </c>
      <c r="D99" s="23">
        <f>IFERROR(VLOOKUP(F99,VPIS!B:R,8,0),"Not Exist")</f>
        <v>45958</v>
      </c>
      <c r="E99" s="47" t="str">
        <f>IFERROR(VLOOKUP(F99,VPIS!B:R,5,0),"Not Exist")</f>
        <v>DIA</v>
      </c>
      <c r="F99" s="22" t="s">
        <v>86</v>
      </c>
      <c r="G99" s="45" t="str">
        <f>IFERROR(VLOOKUP(F99,VPIS!B:R,2,0),"Not Exist")</f>
        <v xml:space="preserve">23383-32 </v>
      </c>
      <c r="H99" s="22" t="str">
        <f t="shared" ref="H99:H101" si="14">CONCATENATE(F99,K99)</f>
        <v>3944-VD-0171-DYP-RE-400-DIA-0083Y</v>
      </c>
      <c r="I99" s="25" t="str">
        <f>IFERROR(VLOOKUP(F99,VPIS!B:R,3,0),"Not Exist")</f>
        <v>Logic Diagrams</v>
      </c>
      <c r="J99" s="26" t="s">
        <v>109</v>
      </c>
      <c r="K99" s="24" t="str">
        <f>IF(COUNTIF(F99:$F$1048576,F99)=1,"Y","")</f>
        <v>Y</v>
      </c>
      <c r="L99" s="23" t="str">
        <f>IFERROR(VLOOKUP(F99,VPIS!B:R,4,0),"Not Exist")</f>
        <v>A</v>
      </c>
      <c r="M99" s="24" t="s">
        <v>113</v>
      </c>
      <c r="N99" s="22" t="s">
        <v>247</v>
      </c>
      <c r="O99" s="23">
        <v>46010</v>
      </c>
      <c r="P99" s="23">
        <v>46020</v>
      </c>
      <c r="Q99" s="27" t="str">
        <f>IF(AND(ISNUMBER(P99), ISNUMBER(S99)), IF(S99&lt;=P99, "No Delay", INT(S99-P99)), "")</f>
        <v/>
      </c>
      <c r="R99" s="25"/>
      <c r="S99" s="23"/>
      <c r="T99" s="24"/>
      <c r="U99" s="24" t="s">
        <v>113</v>
      </c>
      <c r="V99" s="23"/>
      <c r="W99" s="28" t="str">
        <f t="shared" ca="1" si="12"/>
        <v/>
      </c>
      <c r="X99" s="25"/>
      <c r="Y99" s="23"/>
      <c r="Z99" s="23"/>
      <c r="AA99" s="24"/>
      <c r="AB99" s="29"/>
    </row>
    <row r="100" spans="1:28" x14ac:dyDescent="0.25">
      <c r="A100" s="13">
        <v>99</v>
      </c>
      <c r="B100" s="22" t="str">
        <f>IFERROR(VLOOKUP(F100,VPIS!B:R,6,0),"Not Exist")</f>
        <v>PO-PC2312-08</v>
      </c>
      <c r="C100" s="22" t="str">
        <f>IFERROR(VLOOKUP(F100,VPIS!B:R,7,0),"Not Exist")</f>
        <v>Screw Compressor &amp; Roots Blower Package</v>
      </c>
      <c r="D100" s="23">
        <f>IFERROR(VLOOKUP(F100,VPIS!B:R,8,0),"Not Exist")</f>
        <v>45971</v>
      </c>
      <c r="E100" s="47" t="str">
        <f>IFERROR(VLOOKUP(F100,VPIS!B:R,5,0),"Not Exist")</f>
        <v>INX</v>
      </c>
      <c r="F100" s="22" t="s">
        <v>90</v>
      </c>
      <c r="G100" s="45" t="str">
        <f>IFERROR(VLOOKUP(F100,VPIS!B:R,2,0),"Not Exist")</f>
        <v>23383-35</v>
      </c>
      <c r="H100" s="22" t="str">
        <f t="shared" si="14"/>
        <v>3944-VD-0171-DYP-RE-400-INX-0076</v>
      </c>
      <c r="I100" s="25" t="str">
        <f>IFERROR(VLOOKUP(F100,VPIS!B:R,3,0),"Not Exist")</f>
        <v>Instrument Index</v>
      </c>
      <c r="J100" s="26" t="s">
        <v>130</v>
      </c>
      <c r="K100" s="24" t="str">
        <f>IF(COUNTIF(F100:$F$1048576,F100)=1,"Y","")</f>
        <v/>
      </c>
      <c r="L100" s="23" t="str">
        <f>IFERROR(VLOOKUP(F100,VPIS!B:R,4,0),"Not Exist")</f>
        <v>A</v>
      </c>
      <c r="M100" s="24" t="s">
        <v>113</v>
      </c>
      <c r="N100" s="22" t="s">
        <v>249</v>
      </c>
      <c r="O100" s="23">
        <v>45810</v>
      </c>
      <c r="P100" s="23">
        <v>45820</v>
      </c>
      <c r="Q100" s="27" t="str">
        <f t="shared" si="11"/>
        <v>No Delay</v>
      </c>
      <c r="R100" s="25" t="s">
        <v>250</v>
      </c>
      <c r="S100" s="23">
        <v>45820</v>
      </c>
      <c r="T100" s="24" t="s">
        <v>121</v>
      </c>
      <c r="U100" s="24" t="s">
        <v>113</v>
      </c>
      <c r="V100" s="23"/>
      <c r="W100" s="28" t="str">
        <f t="shared" ca="1" si="12"/>
        <v/>
      </c>
      <c r="X100" s="25"/>
      <c r="Y100" s="23"/>
      <c r="Z100" s="23"/>
      <c r="AA100" s="24"/>
      <c r="AB100" s="29"/>
    </row>
    <row r="101" spans="1:28" ht="15.75" thickBot="1" x14ac:dyDescent="0.3">
      <c r="A101" s="55">
        <v>100</v>
      </c>
      <c r="B101" s="22" t="str">
        <f>IFERROR(VLOOKUP(F101,VPIS!B:R,6,0),"Not Exist")</f>
        <v>PO-PC2312-08</v>
      </c>
      <c r="C101" s="22" t="str">
        <f>IFERROR(VLOOKUP(F101,VPIS!B:R,7,0),"Not Exist")</f>
        <v>Screw Compressor &amp; Roots Blower Package</v>
      </c>
      <c r="D101" s="23">
        <f>IFERROR(VLOOKUP(F101,VPIS!B:R,8,0),"Not Exist")</f>
        <v>45971</v>
      </c>
      <c r="E101" s="47" t="str">
        <f>IFERROR(VLOOKUP(F101,VPIS!B:R,5,0),"Not Exist")</f>
        <v>INX</v>
      </c>
      <c r="F101" s="22" t="s">
        <v>90</v>
      </c>
      <c r="G101" s="45" t="str">
        <f>IFERROR(VLOOKUP(F101,VPIS!B:R,2,0),"Not Exist")</f>
        <v>23383-35</v>
      </c>
      <c r="H101" s="22" t="str">
        <f t="shared" si="14"/>
        <v>3944-VD-0171-DYP-RE-400-INX-0076</v>
      </c>
      <c r="I101" s="25" t="str">
        <f>IFERROR(VLOOKUP(F101,VPIS!B:R,3,0),"Not Exist")</f>
        <v>Instrument Index</v>
      </c>
      <c r="J101" s="26" t="s">
        <v>109</v>
      </c>
      <c r="K101" s="24" t="str">
        <f>IF(COUNTIF(F101:$F$1048576,F101)=1,"Y","")</f>
        <v/>
      </c>
      <c r="L101" s="23" t="str">
        <f>IFERROR(VLOOKUP(F101,VPIS!B:R,4,0),"Not Exist")</f>
        <v>A</v>
      </c>
      <c r="M101" s="24" t="s">
        <v>113</v>
      </c>
      <c r="N101" s="22" t="s">
        <v>138</v>
      </c>
      <c r="O101" s="23">
        <v>45882</v>
      </c>
      <c r="P101" s="23">
        <v>45892</v>
      </c>
      <c r="Q101" s="27">
        <f t="shared" si="11"/>
        <v>6</v>
      </c>
      <c r="R101" s="25" t="s">
        <v>251</v>
      </c>
      <c r="S101" s="23">
        <v>45898</v>
      </c>
      <c r="T101" s="24" t="s">
        <v>121</v>
      </c>
      <c r="U101" s="24" t="s">
        <v>113</v>
      </c>
      <c r="V101" s="23"/>
      <c r="W101" s="28" t="str">
        <f t="shared" ca="1" si="12"/>
        <v/>
      </c>
      <c r="X101" s="25"/>
      <c r="Y101" s="23"/>
      <c r="Z101" s="23"/>
      <c r="AA101" s="24"/>
      <c r="AB101" s="29"/>
    </row>
    <row r="102" spans="1:28" x14ac:dyDescent="0.25">
      <c r="A102" s="13">
        <v>101</v>
      </c>
      <c r="B102" s="22" t="str">
        <f>IFERROR(VLOOKUP(F102,VPIS!B:R,6,0),"Not Exist")</f>
        <v>PO-PC2312-08</v>
      </c>
      <c r="C102" s="22" t="str">
        <f>IFERROR(VLOOKUP(F102,VPIS!B:R,7,0),"Not Exist")</f>
        <v>Screw Compressor &amp; Roots Blower Package</v>
      </c>
      <c r="D102" s="23">
        <f>IFERROR(VLOOKUP(F102,VPIS!B:R,8,0),"Not Exist")</f>
        <v>45971</v>
      </c>
      <c r="E102" s="47" t="str">
        <f>IFERROR(VLOOKUP(F102,VPIS!B:R,5,0),"Not Exist")</f>
        <v>INX</v>
      </c>
      <c r="F102" s="44" t="s">
        <v>90</v>
      </c>
      <c r="G102" s="45" t="str">
        <f>IFERROR(VLOOKUP(F102,VPIS!B:R,2,0),"Not Exist")</f>
        <v>23383-35</v>
      </c>
      <c r="H102" s="22" t="str">
        <f t="shared" si="13"/>
        <v>3944-VD-0171-DYP-RE-400-INX-0076</v>
      </c>
      <c r="I102" s="25" t="str">
        <f>IFERROR(VLOOKUP(F102,VPIS!B:R,3,0),"Not Exist")</f>
        <v>Instrument Index</v>
      </c>
      <c r="J102" s="26" t="s">
        <v>110</v>
      </c>
      <c r="K102" s="24" t="str">
        <f>IF(COUNTIF(F102:$F$1048576,F102)=1,"Y","")</f>
        <v/>
      </c>
      <c r="L102" s="23" t="str">
        <f>IFERROR(VLOOKUP(F102,VPIS!B:R,4,0),"Not Exist")</f>
        <v>A</v>
      </c>
      <c r="M102" s="24" t="s">
        <v>113</v>
      </c>
      <c r="N102" s="22" t="s">
        <v>252</v>
      </c>
      <c r="O102" s="23">
        <v>45936</v>
      </c>
      <c r="P102" s="23">
        <v>45946</v>
      </c>
      <c r="Q102" s="27" t="str">
        <f t="shared" si="11"/>
        <v/>
      </c>
      <c r="R102" s="25" t="s">
        <v>138</v>
      </c>
      <c r="S102" s="23" t="s">
        <v>138</v>
      </c>
      <c r="T102" s="24" t="s">
        <v>138</v>
      </c>
      <c r="U102" s="24" t="s">
        <v>113</v>
      </c>
      <c r="V102" s="23"/>
      <c r="W102" s="28" t="str">
        <f t="shared" ca="1" si="12"/>
        <v/>
      </c>
      <c r="X102" s="25"/>
      <c r="Y102" s="23"/>
      <c r="Z102" s="23"/>
      <c r="AA102" s="24"/>
      <c r="AB102" s="29"/>
    </row>
    <row r="103" spans="1:28" ht="15.75" thickBot="1" x14ac:dyDescent="0.3">
      <c r="A103" s="55">
        <v>102</v>
      </c>
      <c r="B103" s="22" t="str">
        <f>IFERROR(VLOOKUP(F103,VPIS!B:R,6,0),"Not Exist")</f>
        <v>PO-PC2312-08</v>
      </c>
      <c r="C103" s="22" t="str">
        <f>IFERROR(VLOOKUP(F103,VPIS!B:R,7,0),"Not Exist")</f>
        <v>Screw Compressor &amp; Roots Blower Package</v>
      </c>
      <c r="D103" s="23">
        <f>IFERROR(VLOOKUP(F103,VPIS!B:R,8,0),"Not Exist")</f>
        <v>45971</v>
      </c>
      <c r="E103" s="47" t="str">
        <f>IFERROR(VLOOKUP(F103,VPIS!B:R,5,0),"Not Exist")</f>
        <v>INX</v>
      </c>
      <c r="F103" s="22" t="s">
        <v>90</v>
      </c>
      <c r="G103" s="45" t="str">
        <f>IFERROR(VLOOKUP(F103,VPIS!B:R,2,0),"Not Exist")</f>
        <v>23383-35</v>
      </c>
      <c r="H103" s="22" t="str">
        <f t="shared" si="13"/>
        <v>3944-VD-0171-DYP-RE-400-INX-0076</v>
      </c>
      <c r="I103" s="25" t="str">
        <f>IFERROR(VLOOKUP(F103,VPIS!B:R,3,0),"Not Exist")</f>
        <v>Instrument Index</v>
      </c>
      <c r="J103" s="26" t="s">
        <v>111</v>
      </c>
      <c r="K103" s="24" t="str">
        <f>IF(COUNTIF(F103:$F$1048576,F103)=1,"Y","")</f>
        <v/>
      </c>
      <c r="L103" s="23" t="str">
        <f>IFERROR(VLOOKUP(F103,VPIS!B:R,4,0),"Not Exist")</f>
        <v>A</v>
      </c>
      <c r="M103" s="24" t="s">
        <v>113</v>
      </c>
      <c r="N103" s="22" t="s">
        <v>230</v>
      </c>
      <c r="O103" s="23">
        <v>45999</v>
      </c>
      <c r="P103" s="23">
        <v>46009</v>
      </c>
      <c r="Q103" s="27">
        <f t="shared" si="11"/>
        <v>50</v>
      </c>
      <c r="R103" s="25" t="s">
        <v>271</v>
      </c>
      <c r="S103" s="23">
        <v>46059</v>
      </c>
      <c r="T103" s="24" t="s">
        <v>150</v>
      </c>
      <c r="U103" s="24" t="s">
        <v>113</v>
      </c>
      <c r="V103" s="23"/>
      <c r="W103" s="28" t="str">
        <f t="shared" ca="1" si="12"/>
        <v/>
      </c>
      <c r="X103" s="25"/>
      <c r="Y103" s="23"/>
      <c r="Z103" s="23"/>
      <c r="AA103" s="24"/>
      <c r="AB103" s="29"/>
    </row>
    <row r="104" spans="1:28" x14ac:dyDescent="0.25">
      <c r="A104" s="13">
        <v>103</v>
      </c>
      <c r="B104" s="22" t="str">
        <f>IFERROR(VLOOKUP(F104,VPIS!B:R,6,0),"Not Exist")</f>
        <v>PO-PC2312-08</v>
      </c>
      <c r="C104" s="22" t="str">
        <f>IFERROR(VLOOKUP(F104,VPIS!B:R,7,0),"Not Exist")</f>
        <v>Screw Compressor &amp; Roots Blower Package</v>
      </c>
      <c r="D104" s="23">
        <f>IFERROR(VLOOKUP(F104,VPIS!B:R,8,0),"Not Exist")</f>
        <v>45971</v>
      </c>
      <c r="E104" s="47" t="str">
        <f>IFERROR(VLOOKUP(F104,VPIS!B:R,5,0),"Not Exist")</f>
        <v>LST</v>
      </c>
      <c r="F104" s="22" t="s">
        <v>92</v>
      </c>
      <c r="G104" s="45" t="str">
        <f>IFERROR(VLOOKUP(F104,VPIS!B:R,2,0),"Not Exist")</f>
        <v>23383-36</v>
      </c>
      <c r="H104" s="22" t="str">
        <f t="shared" si="13"/>
        <v>3944-VD-0171-DYP-RE-400-LST-0092</v>
      </c>
      <c r="I104" s="25" t="str">
        <f>IFERROR(VLOOKUP(F104,VPIS!B:R,3,0),"Not Exist")</f>
        <v>Alarm And Trip Set Point List</v>
      </c>
      <c r="J104" s="26" t="s">
        <v>130</v>
      </c>
      <c r="K104" s="24" t="str">
        <f>IF(COUNTIF(F104:$F$1048576,F104)=1,"Y","")</f>
        <v/>
      </c>
      <c r="L104" s="23" t="str">
        <f>IFERROR(VLOOKUP(F104,VPIS!B:R,4,0),"Not Exist")</f>
        <v>A</v>
      </c>
      <c r="M104" s="24" t="s">
        <v>113</v>
      </c>
      <c r="N104" s="22" t="s">
        <v>255</v>
      </c>
      <c r="O104" s="23">
        <v>45784</v>
      </c>
      <c r="P104" s="23">
        <v>45794</v>
      </c>
      <c r="Q104" s="27" t="str">
        <f t="shared" si="11"/>
        <v>No Delay</v>
      </c>
      <c r="R104" s="25" t="s">
        <v>129</v>
      </c>
      <c r="S104" s="23">
        <v>45786</v>
      </c>
      <c r="T104" s="24" t="s">
        <v>121</v>
      </c>
      <c r="U104" s="24" t="s">
        <v>113</v>
      </c>
      <c r="V104" s="23"/>
      <c r="W104" s="28" t="str">
        <f t="shared" ca="1" si="12"/>
        <v/>
      </c>
      <c r="X104" s="25"/>
      <c r="Y104" s="23"/>
      <c r="Z104" s="23"/>
      <c r="AA104" s="24"/>
      <c r="AB104" s="29"/>
    </row>
    <row r="105" spans="1:28" ht="15.75" thickBot="1" x14ac:dyDescent="0.3">
      <c r="A105" s="55">
        <v>104</v>
      </c>
      <c r="B105" s="22" t="str">
        <f>IFERROR(VLOOKUP(F105,VPIS!B:R,6,0),"Not Exist")</f>
        <v>PO-PC2312-08</v>
      </c>
      <c r="C105" s="22" t="str">
        <f>IFERROR(VLOOKUP(F105,VPIS!B:R,7,0),"Not Exist")</f>
        <v>Screw Compressor &amp; Roots Blower Package</v>
      </c>
      <c r="D105" s="23">
        <f>IFERROR(VLOOKUP(F105,VPIS!B:R,8,0),"Not Exist")</f>
        <v>45971</v>
      </c>
      <c r="E105" s="47" t="str">
        <f>IFERROR(VLOOKUP(F105,VPIS!B:R,5,0),"Not Exist")</f>
        <v>LST</v>
      </c>
      <c r="F105" s="22" t="s">
        <v>92</v>
      </c>
      <c r="G105" s="45" t="str">
        <f>IFERROR(VLOOKUP(F105,VPIS!B:R,2,0),"Not Exist")</f>
        <v>23383-36</v>
      </c>
      <c r="H105" s="22" t="str">
        <f t="shared" si="13"/>
        <v>3944-VD-0171-DYP-RE-400-LST-0092</v>
      </c>
      <c r="I105" s="25" t="str">
        <f>IFERROR(VLOOKUP(F105,VPIS!B:R,3,0),"Not Exist")</f>
        <v>Alarm And Trip Set Point List</v>
      </c>
      <c r="J105" s="26" t="s">
        <v>109</v>
      </c>
      <c r="K105" s="24" t="str">
        <f>IF(COUNTIF(F105:$F$1048576,F105)=1,"Y","")</f>
        <v/>
      </c>
      <c r="L105" s="23" t="str">
        <f>IFERROR(VLOOKUP(F105,VPIS!B:R,4,0),"Not Exist")</f>
        <v>A</v>
      </c>
      <c r="M105" s="24" t="s">
        <v>113</v>
      </c>
      <c r="N105" s="22" t="s">
        <v>192</v>
      </c>
      <c r="O105" s="23">
        <v>45852</v>
      </c>
      <c r="P105" s="23">
        <v>45862</v>
      </c>
      <c r="Q105" s="27">
        <f t="shared" si="11"/>
        <v>13</v>
      </c>
      <c r="R105" s="25" t="s">
        <v>138</v>
      </c>
      <c r="S105" s="23">
        <v>45875</v>
      </c>
      <c r="T105" s="24" t="s">
        <v>121</v>
      </c>
      <c r="U105" s="24" t="s">
        <v>113</v>
      </c>
      <c r="V105" s="23"/>
      <c r="W105" s="28" t="str">
        <f t="shared" ca="1" si="12"/>
        <v/>
      </c>
      <c r="X105" s="25"/>
      <c r="Y105" s="23"/>
      <c r="Z105" s="23"/>
      <c r="AA105" s="24"/>
      <c r="AB105" s="29"/>
    </row>
    <row r="106" spans="1:28" x14ac:dyDescent="0.25">
      <c r="A106" s="13">
        <v>105</v>
      </c>
      <c r="B106" s="22" t="str">
        <f>IFERROR(VLOOKUP(F106,VPIS!B:R,6,0),"Not Exist")</f>
        <v>PO-PC2312-08</v>
      </c>
      <c r="C106" s="22" t="str">
        <f>IFERROR(VLOOKUP(F106,VPIS!B:R,7,0),"Not Exist")</f>
        <v>Screw Compressor &amp; Roots Blower Package</v>
      </c>
      <c r="D106" s="23">
        <f>IFERROR(VLOOKUP(F106,VPIS!B:R,8,0),"Not Exist")</f>
        <v>45971</v>
      </c>
      <c r="E106" s="47" t="str">
        <f>IFERROR(VLOOKUP(F106,VPIS!B:R,5,0),"Not Exist")</f>
        <v>LST</v>
      </c>
      <c r="F106" s="22" t="s">
        <v>92</v>
      </c>
      <c r="G106" s="45" t="str">
        <f>IFERROR(VLOOKUP(F106,VPIS!B:R,2,0),"Not Exist")</f>
        <v>23383-36</v>
      </c>
      <c r="H106" s="22" t="str">
        <f t="shared" si="13"/>
        <v>3944-VD-0171-DYP-RE-400-LST-0092</v>
      </c>
      <c r="I106" s="25" t="str">
        <f>IFERROR(VLOOKUP(F106,VPIS!B:R,3,0),"Not Exist")</f>
        <v>Alarm And Trip Set Point List</v>
      </c>
      <c r="J106" s="26" t="s">
        <v>110</v>
      </c>
      <c r="K106" s="24" t="str">
        <f>IF(COUNTIF(F106:$F$1048576,F106)=1,"Y","")</f>
        <v/>
      </c>
      <c r="L106" s="23" t="str">
        <f>IFERROR(VLOOKUP(F106,VPIS!B:R,4,0),"Not Exist")</f>
        <v>A</v>
      </c>
      <c r="M106" s="24" t="s">
        <v>113</v>
      </c>
      <c r="N106" s="22" t="s">
        <v>252</v>
      </c>
      <c r="O106" s="23">
        <v>45936</v>
      </c>
      <c r="P106" s="23">
        <v>45946</v>
      </c>
      <c r="Q106" s="27" t="str">
        <f t="shared" si="11"/>
        <v/>
      </c>
      <c r="R106" s="25" t="s">
        <v>138</v>
      </c>
      <c r="S106" s="23" t="s">
        <v>138</v>
      </c>
      <c r="T106" s="24" t="s">
        <v>138</v>
      </c>
      <c r="U106" s="24" t="s">
        <v>113</v>
      </c>
      <c r="V106" s="23"/>
      <c r="W106" s="28" t="str">
        <f t="shared" ca="1" si="12"/>
        <v/>
      </c>
      <c r="X106" s="25"/>
      <c r="Y106" s="23"/>
      <c r="Z106" s="23"/>
      <c r="AA106" s="24"/>
      <c r="AB106" s="29"/>
    </row>
    <row r="107" spans="1:28" ht="15.75" thickBot="1" x14ac:dyDescent="0.3">
      <c r="A107" s="55">
        <v>106</v>
      </c>
      <c r="B107" s="22" t="str">
        <f>IFERROR(VLOOKUP(F107,VPIS!B:R,6,0),"Not Exist")</f>
        <v>PO-PC2312-08</v>
      </c>
      <c r="C107" s="22" t="str">
        <f>IFERROR(VLOOKUP(F107,VPIS!B:R,7,0),"Not Exist")</f>
        <v>Screw Compressor &amp; Roots Blower Package</v>
      </c>
      <c r="D107" s="23">
        <f>IFERROR(VLOOKUP(F107,VPIS!B:R,8,0),"Not Exist")</f>
        <v>45971</v>
      </c>
      <c r="E107" s="47" t="str">
        <f>IFERROR(VLOOKUP(F107,VPIS!B:R,5,0),"Not Exist")</f>
        <v>LST</v>
      </c>
      <c r="F107" s="22" t="s">
        <v>92</v>
      </c>
      <c r="G107" s="45" t="str">
        <f>IFERROR(VLOOKUP(F107,VPIS!B:R,2,0),"Not Exist")</f>
        <v>23383-36</v>
      </c>
      <c r="H107" s="22" t="str">
        <f t="shared" si="13"/>
        <v>3944-VD-0171-DYP-RE-400-LST-0092</v>
      </c>
      <c r="I107" s="25" t="str">
        <f>IFERROR(VLOOKUP(F107,VPIS!B:R,3,0),"Not Exist")</f>
        <v>Alarm And Trip Set Point List</v>
      </c>
      <c r="J107" s="26" t="s">
        <v>111</v>
      </c>
      <c r="K107" s="24" t="str">
        <f>IF(COUNTIF(F107:$F$1048576,F107)=1,"Y","")</f>
        <v/>
      </c>
      <c r="L107" s="23" t="str">
        <f>IFERROR(VLOOKUP(F107,VPIS!B:R,4,0),"Not Exist")</f>
        <v>A</v>
      </c>
      <c r="M107" s="24" t="s">
        <v>113</v>
      </c>
      <c r="N107" s="22" t="s">
        <v>256</v>
      </c>
      <c r="O107" s="23">
        <v>45989</v>
      </c>
      <c r="P107" s="23">
        <v>45999</v>
      </c>
      <c r="Q107" s="27">
        <f t="shared" si="11"/>
        <v>28</v>
      </c>
      <c r="R107" s="25" t="s">
        <v>179</v>
      </c>
      <c r="S107" s="23">
        <v>46027</v>
      </c>
      <c r="T107" s="24" t="s">
        <v>121</v>
      </c>
      <c r="U107" s="24" t="s">
        <v>113</v>
      </c>
      <c r="V107" s="23"/>
      <c r="W107" s="28" t="str">
        <f t="shared" ca="1" si="12"/>
        <v/>
      </c>
      <c r="X107" s="25"/>
      <c r="Y107" s="23"/>
      <c r="Z107" s="23"/>
      <c r="AA107" s="24"/>
      <c r="AB107" s="29"/>
    </row>
    <row r="108" spans="1:28" x14ac:dyDescent="0.25">
      <c r="A108" s="13">
        <v>107</v>
      </c>
      <c r="B108" s="22" t="str">
        <f>IFERROR(VLOOKUP(F108,VPIS!B:R,6,0),"Not Exist")</f>
        <v>PO-PC2312-08</v>
      </c>
      <c r="C108" s="22" t="str">
        <f>IFERROR(VLOOKUP(F108,VPIS!B:R,7,0),"Not Exist")</f>
        <v>Screw Compressor &amp; Roots Blower Package</v>
      </c>
      <c r="D108" s="23">
        <f>IFERROR(VLOOKUP(F108,VPIS!B:R,8,0),"Not Exist")</f>
        <v>45945</v>
      </c>
      <c r="E108" s="47" t="str">
        <f>IFERROR(VLOOKUP(F108,VPIS!B:R,5,0),"Not Exist")</f>
        <v>DWG</v>
      </c>
      <c r="F108" s="22" t="s">
        <v>94</v>
      </c>
      <c r="G108" s="45" t="str">
        <f>IFERROR(VLOOKUP(F108,VPIS!B:R,2,0),"Not Exist")</f>
        <v>23383-38</v>
      </c>
      <c r="H108" s="22" t="str">
        <f t="shared" si="13"/>
        <v>3944-VD-0171-DYP-RE-400-DWG-0079</v>
      </c>
      <c r="I108" s="25" t="str">
        <f>IFERROR(VLOOKUP(F108,VPIS!B:R,3,0),"Not Exist")</f>
        <v>Instrument hook-up drawing</v>
      </c>
      <c r="J108" s="26" t="s">
        <v>130</v>
      </c>
      <c r="K108" s="24" t="str">
        <f>IF(COUNTIF(F108:$F$1048576,F108)=1,"Y","")</f>
        <v/>
      </c>
      <c r="L108" s="23" t="str">
        <f>IFERROR(VLOOKUP(F108,VPIS!B:R,4,0),"Not Exist")</f>
        <v>A</v>
      </c>
      <c r="M108" s="24" t="s">
        <v>113</v>
      </c>
      <c r="N108" s="22" t="s">
        <v>175</v>
      </c>
      <c r="O108" s="23">
        <v>45804</v>
      </c>
      <c r="P108" s="23">
        <v>45815</v>
      </c>
      <c r="Q108" s="27">
        <f t="shared" si="11"/>
        <v>4</v>
      </c>
      <c r="R108" s="25" t="s">
        <v>138</v>
      </c>
      <c r="S108" s="23">
        <v>45819</v>
      </c>
      <c r="T108" s="24" t="s">
        <v>121</v>
      </c>
      <c r="U108" s="24" t="s">
        <v>113</v>
      </c>
      <c r="V108" s="23"/>
      <c r="W108" s="28" t="str">
        <f t="shared" ca="1" si="12"/>
        <v/>
      </c>
      <c r="X108" s="25"/>
      <c r="Y108" s="23"/>
      <c r="Z108" s="23"/>
      <c r="AA108" s="24"/>
      <c r="AB108" s="29"/>
    </row>
    <row r="109" spans="1:28" ht="15.75" thickBot="1" x14ac:dyDescent="0.3">
      <c r="A109" s="55">
        <v>108</v>
      </c>
      <c r="B109" s="22" t="str">
        <f>IFERROR(VLOOKUP(F109,VPIS!B:R,6,0),"Not Exist")</f>
        <v>PO-PC2312-08</v>
      </c>
      <c r="C109" s="22" t="str">
        <f>IFERROR(VLOOKUP(F109,VPIS!B:R,7,0),"Not Exist")</f>
        <v>Screw Compressor &amp; Roots Blower Package</v>
      </c>
      <c r="D109" s="23">
        <f>IFERROR(VLOOKUP(F109,VPIS!B:R,8,0),"Not Exist")</f>
        <v>45945</v>
      </c>
      <c r="E109" s="47" t="str">
        <f>IFERROR(VLOOKUP(F109,VPIS!B:R,5,0),"Not Exist")</f>
        <v>DWG</v>
      </c>
      <c r="F109" s="22" t="s">
        <v>94</v>
      </c>
      <c r="G109" s="45" t="str">
        <f>IFERROR(VLOOKUP(F109,VPIS!B:R,2,0),"Not Exist")</f>
        <v>23383-38</v>
      </c>
      <c r="H109" s="22" t="str">
        <f t="shared" si="13"/>
        <v>3944-VD-0171-DYP-RE-400-DWG-0079</v>
      </c>
      <c r="I109" s="25" t="str">
        <f>IFERROR(VLOOKUP(F109,VPIS!B:R,3,0),"Not Exist")</f>
        <v>Instrument hook-up drawing</v>
      </c>
      <c r="J109" s="26" t="s">
        <v>109</v>
      </c>
      <c r="K109" s="24" t="str">
        <f>IF(COUNTIF(F109:$F$1048576,F109)=1,"Y","")</f>
        <v/>
      </c>
      <c r="L109" s="23" t="str">
        <f>IFERROR(VLOOKUP(F109,VPIS!B:R,4,0),"Not Exist")</f>
        <v>A</v>
      </c>
      <c r="M109" s="24" t="s">
        <v>113</v>
      </c>
      <c r="N109" s="22" t="s">
        <v>138</v>
      </c>
      <c r="O109" s="23">
        <v>45877</v>
      </c>
      <c r="P109" s="23">
        <v>45887</v>
      </c>
      <c r="Q109" s="27">
        <f t="shared" si="11"/>
        <v>22</v>
      </c>
      <c r="R109" s="25" t="s">
        <v>257</v>
      </c>
      <c r="S109" s="23">
        <v>45909</v>
      </c>
      <c r="T109" s="24" t="s">
        <v>121</v>
      </c>
      <c r="U109" s="24" t="s">
        <v>113</v>
      </c>
      <c r="V109" s="23"/>
      <c r="W109" s="28" t="str">
        <f t="shared" ca="1" si="12"/>
        <v/>
      </c>
      <c r="X109" s="25"/>
      <c r="Y109" s="23"/>
      <c r="Z109" s="23"/>
      <c r="AA109" s="24"/>
      <c r="AB109" s="29"/>
    </row>
    <row r="110" spans="1:28" x14ac:dyDescent="0.25">
      <c r="A110" s="13">
        <v>109</v>
      </c>
      <c r="B110" s="22" t="str">
        <f>IFERROR(VLOOKUP(F110,VPIS!B:R,6,0),"Not Exist")</f>
        <v>PO-PC2312-08</v>
      </c>
      <c r="C110" s="22" t="str">
        <f>IFERROR(VLOOKUP(F110,VPIS!B:R,7,0),"Not Exist")</f>
        <v>Screw Compressor &amp; Roots Blower Package</v>
      </c>
      <c r="D110" s="23">
        <f>IFERROR(VLOOKUP(F110,VPIS!B:R,8,0),"Not Exist")</f>
        <v>45945</v>
      </c>
      <c r="E110" s="47" t="str">
        <f>IFERROR(VLOOKUP(F110,VPIS!B:R,5,0),"Not Exist")</f>
        <v>DWG</v>
      </c>
      <c r="F110" s="22" t="s">
        <v>94</v>
      </c>
      <c r="G110" s="45" t="str">
        <f>IFERROR(VLOOKUP(F110,VPIS!B:R,2,0),"Not Exist")</f>
        <v>23383-38</v>
      </c>
      <c r="H110" s="22" t="str">
        <f t="shared" si="13"/>
        <v>3944-VD-0171-DYP-RE-400-DWG-0079Y</v>
      </c>
      <c r="I110" s="25" t="str">
        <f>IFERROR(VLOOKUP(F110,VPIS!B:R,3,0),"Not Exist")</f>
        <v>Instrument hook-up drawing</v>
      </c>
      <c r="J110" s="26" t="s">
        <v>110</v>
      </c>
      <c r="K110" s="24" t="str">
        <f>IF(COUNTIF(F110:$F$1048576,F110)=1,"Y","")</f>
        <v>Y</v>
      </c>
      <c r="L110" s="23" t="str">
        <f>IFERROR(VLOOKUP(F110,VPIS!B:R,4,0),"Not Exist")</f>
        <v>A</v>
      </c>
      <c r="M110" s="24" t="s">
        <v>113</v>
      </c>
      <c r="N110" s="22" t="s">
        <v>230</v>
      </c>
      <c r="O110" s="23">
        <v>45999</v>
      </c>
      <c r="P110" s="23">
        <v>46009</v>
      </c>
      <c r="Q110" s="27" t="str">
        <f t="shared" si="11"/>
        <v/>
      </c>
      <c r="R110" s="25"/>
      <c r="S110" s="23"/>
      <c r="T110" s="24"/>
      <c r="U110" s="24"/>
      <c r="V110" s="23"/>
      <c r="W110" s="28" t="str">
        <f t="shared" ca="1" si="12"/>
        <v/>
      </c>
      <c r="X110" s="25"/>
      <c r="Y110" s="23"/>
      <c r="Z110" s="23"/>
      <c r="AA110" s="24"/>
      <c r="AB110" s="29"/>
    </row>
    <row r="111" spans="1:28" ht="15.75" thickBot="1" x14ac:dyDescent="0.3">
      <c r="A111" s="55">
        <v>110</v>
      </c>
      <c r="B111" s="22" t="str">
        <f>IFERROR(VLOOKUP(F111,VPIS!B:R,6,0),"Not Exist")</f>
        <v>PO-PC2312-08</v>
      </c>
      <c r="C111" s="22" t="str">
        <f>IFERROR(VLOOKUP(F111,VPIS!B:R,7,0),"Not Exist")</f>
        <v>Screw Compressor &amp; Roots Blower Package</v>
      </c>
      <c r="D111" s="23">
        <f>IFERROR(VLOOKUP(F111,VPIS!B:R,8,0),"Not Exist")</f>
        <v>45960</v>
      </c>
      <c r="E111" s="47" t="str">
        <f>IFERROR(VLOOKUP(F111,VPIS!B:R,5,0),"Not Exist")</f>
        <v>LST</v>
      </c>
      <c r="F111" s="22" t="s">
        <v>96</v>
      </c>
      <c r="G111" s="45" t="str">
        <f>IFERROR(VLOOKUP(F111,VPIS!B:R,2,0),"Not Exist")</f>
        <v>23383-43</v>
      </c>
      <c r="H111" s="22" t="str">
        <f t="shared" si="13"/>
        <v>3944-VD-0171-DYP-RE-400-LST-0005</v>
      </c>
      <c r="I111" s="25" t="str">
        <f>IFERROR(VLOOKUP(F111,VPIS!B:R,3,0),"Not Exist")</f>
        <v>Sub vendor list</v>
      </c>
      <c r="J111" s="26" t="s">
        <v>130</v>
      </c>
      <c r="K111" s="24" t="str">
        <f>IF(COUNTIF(F111:$F$1048576,F111)=1,"Y","")</f>
        <v/>
      </c>
      <c r="L111" s="23" t="str">
        <f>IFERROR(VLOOKUP(F111,VPIS!B:R,4,0),"Not Exist")</f>
        <v>A</v>
      </c>
      <c r="M111" s="24" t="s">
        <v>113</v>
      </c>
      <c r="N111" s="22" t="s">
        <v>259</v>
      </c>
      <c r="O111" s="23">
        <v>45727</v>
      </c>
      <c r="P111" s="23">
        <v>45737</v>
      </c>
      <c r="Q111" s="27">
        <f t="shared" si="11"/>
        <v>49</v>
      </c>
      <c r="R111" s="25" t="s">
        <v>129</v>
      </c>
      <c r="S111" s="23">
        <v>45786</v>
      </c>
      <c r="T111" s="24" t="s">
        <v>121</v>
      </c>
      <c r="U111" s="24" t="s">
        <v>113</v>
      </c>
      <c r="V111" s="23"/>
      <c r="W111" s="28" t="str">
        <f t="shared" ca="1" si="12"/>
        <v/>
      </c>
      <c r="X111" s="25"/>
      <c r="Y111" s="23"/>
      <c r="Z111" s="23"/>
      <c r="AA111" s="24"/>
      <c r="AB111" s="29"/>
    </row>
    <row r="112" spans="1:28" x14ac:dyDescent="0.25">
      <c r="A112" s="13">
        <v>111</v>
      </c>
      <c r="B112" s="22" t="str">
        <f>IFERROR(VLOOKUP(F112,VPIS!B:R,6,0),"Not Exist")</f>
        <v>PO-PC2312-08</v>
      </c>
      <c r="C112" s="22" t="str">
        <f>IFERROR(VLOOKUP(F112,VPIS!B:R,7,0),"Not Exist")</f>
        <v>Screw Compressor &amp; Roots Blower Package</v>
      </c>
      <c r="D112" s="23">
        <f>IFERROR(VLOOKUP(F112,VPIS!B:R,8,0),"Not Exist")</f>
        <v>45960</v>
      </c>
      <c r="E112" s="47" t="str">
        <f>IFERROR(VLOOKUP(F112,VPIS!B:R,5,0),"Not Exist")</f>
        <v>LST</v>
      </c>
      <c r="F112" s="22" t="s">
        <v>96</v>
      </c>
      <c r="G112" s="45" t="str">
        <f>IFERROR(VLOOKUP(F112,VPIS!B:R,2,0),"Not Exist")</f>
        <v>23383-43</v>
      </c>
      <c r="H112" s="22" t="str">
        <f t="shared" si="13"/>
        <v>3944-VD-0171-DYP-RE-400-LST-0005</v>
      </c>
      <c r="I112" s="25" t="str">
        <f>IFERROR(VLOOKUP(F112,VPIS!B:R,3,0),"Not Exist")</f>
        <v>Sub vendor list</v>
      </c>
      <c r="J112" s="26" t="s">
        <v>109</v>
      </c>
      <c r="K112" s="24" t="str">
        <f>IF(COUNTIF(F112:$F$1048576,F112)=1,"Y","")</f>
        <v/>
      </c>
      <c r="L112" s="23" t="str">
        <f>IFERROR(VLOOKUP(F112,VPIS!B:R,4,0),"Not Exist")</f>
        <v>A</v>
      </c>
      <c r="M112" s="24" t="s">
        <v>113</v>
      </c>
      <c r="N112" s="22" t="s">
        <v>116</v>
      </c>
      <c r="O112" s="23">
        <v>45790</v>
      </c>
      <c r="P112" s="23">
        <v>45800</v>
      </c>
      <c r="Q112" s="27">
        <f t="shared" si="11"/>
        <v>25</v>
      </c>
      <c r="R112" s="25" t="s">
        <v>260</v>
      </c>
      <c r="S112" s="23">
        <v>45825</v>
      </c>
      <c r="T112" s="24" t="s">
        <v>121</v>
      </c>
      <c r="U112" s="24" t="s">
        <v>113</v>
      </c>
      <c r="V112" s="23"/>
      <c r="W112" s="28" t="str">
        <f t="shared" ca="1" si="12"/>
        <v/>
      </c>
      <c r="X112" s="25"/>
      <c r="Y112" s="23"/>
      <c r="Z112" s="23"/>
      <c r="AA112" s="24"/>
      <c r="AB112" s="29"/>
    </row>
    <row r="113" spans="1:28" ht="15.75" thickBot="1" x14ac:dyDescent="0.3">
      <c r="A113" s="55">
        <v>112</v>
      </c>
      <c r="B113" s="22" t="str">
        <f>IFERROR(VLOOKUP(F113,VPIS!B:R,6,0),"Not Exist")</f>
        <v>PO-PC2312-08</v>
      </c>
      <c r="C113" s="22" t="str">
        <f>IFERROR(VLOOKUP(F113,VPIS!B:R,7,0),"Not Exist")</f>
        <v>Screw Compressor &amp; Roots Blower Package</v>
      </c>
      <c r="D113" s="23">
        <f>IFERROR(VLOOKUP(F113,VPIS!B:R,8,0),"Not Exist")</f>
        <v>45960</v>
      </c>
      <c r="E113" s="47" t="str">
        <f>IFERROR(VLOOKUP(F113,VPIS!B:R,5,0),"Not Exist")</f>
        <v>LST</v>
      </c>
      <c r="F113" s="22" t="s">
        <v>96</v>
      </c>
      <c r="G113" s="45" t="str">
        <f>IFERROR(VLOOKUP(F113,VPIS!B:R,2,0),"Not Exist")</f>
        <v>23383-43</v>
      </c>
      <c r="H113" s="22" t="str">
        <f t="shared" si="13"/>
        <v>3944-VD-0171-DYP-RE-400-LST-0005Y</v>
      </c>
      <c r="I113" s="25" t="str">
        <f>IFERROR(VLOOKUP(F113,VPIS!B:R,3,0),"Not Exist")</f>
        <v>Sub vendor list</v>
      </c>
      <c r="J113" s="26" t="s">
        <v>110</v>
      </c>
      <c r="K113" s="24" t="str">
        <f>IF(COUNTIF(F113:$F$1048576,F113)=1,"Y","")</f>
        <v>Y</v>
      </c>
      <c r="L113" s="23" t="str">
        <f>IFERROR(VLOOKUP(F113,VPIS!B:R,4,0),"Not Exist")</f>
        <v>A</v>
      </c>
      <c r="M113" s="24" t="s">
        <v>113</v>
      </c>
      <c r="N113" s="22" t="s">
        <v>224</v>
      </c>
      <c r="O113" s="23">
        <v>45834</v>
      </c>
      <c r="P113" s="23">
        <v>45844</v>
      </c>
      <c r="Q113" s="27" t="str">
        <f t="shared" si="11"/>
        <v>No Delay</v>
      </c>
      <c r="R113" s="25" t="s">
        <v>261</v>
      </c>
      <c r="S113" s="23">
        <v>45835</v>
      </c>
      <c r="T113" s="24" t="s">
        <v>220</v>
      </c>
      <c r="U113" s="24"/>
      <c r="V113" s="23"/>
      <c r="W113" s="28" t="str">
        <f t="shared" ca="1" si="12"/>
        <v/>
      </c>
      <c r="X113" s="25"/>
      <c r="Y113" s="23"/>
      <c r="Z113" s="23"/>
      <c r="AA113" s="24"/>
      <c r="AB113" s="29"/>
    </row>
    <row r="114" spans="1:28" x14ac:dyDescent="0.25">
      <c r="A114" s="13">
        <v>113</v>
      </c>
      <c r="B114" s="22" t="str">
        <f>IFERROR(VLOOKUP(F114,VPIS!B:R,6,0),"Not Exist")</f>
        <v>PO-PC2312-08</v>
      </c>
      <c r="C114" s="22" t="str">
        <f>IFERROR(VLOOKUP(F114,VPIS!B:R,7,0),"Not Exist")</f>
        <v>Screw Compressor &amp; Roots Blower Package</v>
      </c>
      <c r="D114" s="23">
        <f>IFERROR(VLOOKUP(F114,VPIS!B:R,8,0),"Not Exist")</f>
        <v>45960</v>
      </c>
      <c r="E114" s="47" t="str">
        <f>IFERROR(VLOOKUP(F114,VPIS!B:R,5,0),"Not Exist")</f>
        <v>LST</v>
      </c>
      <c r="F114" s="22" t="s">
        <v>98</v>
      </c>
      <c r="G114" s="45" t="str">
        <f>IFERROR(VLOOKUP(F114,VPIS!B:R,2,0),"Not Exist")</f>
        <v>23383-44</v>
      </c>
      <c r="H114" s="22" t="str">
        <f t="shared" si="13"/>
        <v>3944-VD-0171-DYP-RE-400-LST-0146</v>
      </c>
      <c r="I114" s="25" t="str">
        <f>IFERROR(VLOOKUP(F114,VPIS!B:R,3,0),"Not Exist")</f>
        <v>Lubricant list</v>
      </c>
      <c r="J114" s="26" t="s">
        <v>130</v>
      </c>
      <c r="K114" s="24" t="str">
        <f>IF(COUNTIF(F114:$F$1048576,F114)=1,"Y","")</f>
        <v/>
      </c>
      <c r="L114" s="23" t="str">
        <f>IFERROR(VLOOKUP(F114,VPIS!B:R,4,0),"Not Exist")</f>
        <v>A</v>
      </c>
      <c r="M114" s="24" t="s">
        <v>113</v>
      </c>
      <c r="N114" s="22" t="s">
        <v>263</v>
      </c>
      <c r="O114" s="23">
        <v>45860</v>
      </c>
      <c r="P114" s="23">
        <v>45871</v>
      </c>
      <c r="Q114" s="27">
        <f t="shared" si="11"/>
        <v>25</v>
      </c>
      <c r="R114" s="25" t="s">
        <v>264</v>
      </c>
      <c r="S114" s="23">
        <v>45896</v>
      </c>
      <c r="T114" s="24" t="s">
        <v>121</v>
      </c>
      <c r="U114" s="24" t="s">
        <v>113</v>
      </c>
      <c r="V114" s="23"/>
      <c r="W114" s="28" t="str">
        <f t="shared" ca="1" si="12"/>
        <v/>
      </c>
      <c r="X114" s="25"/>
      <c r="Y114" s="23"/>
      <c r="Z114" s="23"/>
      <c r="AA114" s="24"/>
      <c r="AB114" s="29"/>
    </row>
    <row r="115" spans="1:28" ht="15.75" thickBot="1" x14ac:dyDescent="0.3">
      <c r="A115" s="55">
        <v>114</v>
      </c>
      <c r="B115" s="22" t="str">
        <f>IFERROR(VLOOKUP(F115,VPIS!B:R,6,0),"Not Exist")</f>
        <v>PO-PC2312-08</v>
      </c>
      <c r="C115" s="22" t="str">
        <f>IFERROR(VLOOKUP(F115,VPIS!B:R,7,0),"Not Exist")</f>
        <v>Screw Compressor &amp; Roots Blower Package</v>
      </c>
      <c r="D115" s="23">
        <f>IFERROR(VLOOKUP(F115,VPIS!B:R,8,0),"Not Exist")</f>
        <v>45960</v>
      </c>
      <c r="E115" s="47" t="str">
        <f>IFERROR(VLOOKUP(F115,VPIS!B:R,5,0),"Not Exist")</f>
        <v>LST</v>
      </c>
      <c r="F115" s="22" t="s">
        <v>98</v>
      </c>
      <c r="G115" s="45" t="str">
        <f>IFERROR(VLOOKUP(F115,VPIS!B:R,2,0),"Not Exist")</f>
        <v>23383-44</v>
      </c>
      <c r="H115" s="22" t="str">
        <f t="shared" si="13"/>
        <v>3944-VD-0171-DYP-RE-400-LST-0146Y</v>
      </c>
      <c r="I115" s="25" t="str">
        <f>IFERROR(VLOOKUP(F115,VPIS!B:R,3,0),"Not Exist")</f>
        <v>Lubricant list</v>
      </c>
      <c r="J115" s="26" t="s">
        <v>109</v>
      </c>
      <c r="K115" s="24" t="str">
        <f>IF(COUNTIF(F115:$F$1048576,F115)=1,"Y","")</f>
        <v>Y</v>
      </c>
      <c r="L115" s="23" t="str">
        <f>IFERROR(VLOOKUP(F115,VPIS!B:R,4,0),"Not Exist")</f>
        <v>A</v>
      </c>
      <c r="M115" s="24" t="s">
        <v>113</v>
      </c>
      <c r="N115" s="22" t="s">
        <v>235</v>
      </c>
      <c r="O115" s="23">
        <v>45910</v>
      </c>
      <c r="P115" s="23">
        <v>45920</v>
      </c>
      <c r="Q115" s="27">
        <f t="shared" si="11"/>
        <v>95</v>
      </c>
      <c r="R115" s="25" t="s">
        <v>155</v>
      </c>
      <c r="S115" s="23">
        <v>46015</v>
      </c>
      <c r="T115" s="24" t="s">
        <v>220</v>
      </c>
      <c r="U115" s="24"/>
      <c r="V115" s="23"/>
      <c r="W115" s="28" t="str">
        <f t="shared" ca="1" si="12"/>
        <v/>
      </c>
      <c r="X115" s="25"/>
      <c r="Y115" s="23"/>
      <c r="Z115" s="23"/>
      <c r="AA115" s="24"/>
      <c r="AB115" s="29"/>
    </row>
    <row r="116" spans="1:28" x14ac:dyDescent="0.25">
      <c r="A116" s="13">
        <v>115</v>
      </c>
      <c r="B116" s="22" t="str">
        <f>IFERROR(VLOOKUP(F116,VPIS!B:R,6,0),"Not Exist")</f>
        <v>PO-PC2312-08</v>
      </c>
      <c r="C116" s="22" t="str">
        <f>IFERROR(VLOOKUP(F116,VPIS!B:R,7,0),"Not Exist")</f>
        <v>Screw Compressor &amp; Roots Blower Package</v>
      </c>
      <c r="D116" s="23">
        <f>IFERROR(VLOOKUP(F116,VPIS!B:R,8,0),"Not Exist")</f>
        <v>45966</v>
      </c>
      <c r="E116" s="47" t="str">
        <f>IFERROR(VLOOKUP(F116,VPIS!B:R,5,0),"Not Exist")</f>
        <v>LST</v>
      </c>
      <c r="F116" s="22" t="s">
        <v>100</v>
      </c>
      <c r="G116" s="45" t="str">
        <f>IFERROR(VLOOKUP(F116,VPIS!B:R,2,0),"Not Exist")</f>
        <v>23383-45</v>
      </c>
      <c r="H116" s="22" t="str">
        <f t="shared" si="13"/>
        <v>3944-VD-0171-DYP-RE-400-LST-0093Y</v>
      </c>
      <c r="I116" s="25" t="str">
        <f>IFERROR(VLOOKUP(F116,VPIS!B:R,3,0),"Not Exist")</f>
        <v>Instrument UPS/Non UPS power consumption list</v>
      </c>
      <c r="J116" s="26" t="s">
        <v>130</v>
      </c>
      <c r="K116" s="24" t="str">
        <f>IF(COUNTIF(F116:$F$1048576,F116)=1,"Y","")</f>
        <v>Y</v>
      </c>
      <c r="L116" s="23" t="str">
        <f>IFERROR(VLOOKUP(F116,VPIS!B:R,4,0),"Not Exist")</f>
        <v>A</v>
      </c>
      <c r="M116" s="24" t="s">
        <v>113</v>
      </c>
      <c r="N116" s="22" t="s">
        <v>138</v>
      </c>
      <c r="O116" s="23">
        <v>45629</v>
      </c>
      <c r="P116" s="23">
        <v>45639</v>
      </c>
      <c r="Q116" s="27" t="str">
        <f t="shared" si="11"/>
        <v/>
      </c>
      <c r="R116" s="25"/>
      <c r="S116" s="23"/>
      <c r="T116" s="24"/>
      <c r="U116" s="24"/>
      <c r="V116" s="23"/>
      <c r="W116" s="28" t="str">
        <f t="shared" ca="1" si="12"/>
        <v/>
      </c>
      <c r="X116" s="25"/>
      <c r="Y116" s="23"/>
      <c r="Z116" s="23"/>
      <c r="AA116" s="24"/>
      <c r="AB116" s="29"/>
    </row>
    <row r="117" spans="1:28" ht="15.75" thickBot="1" x14ac:dyDescent="0.3">
      <c r="A117" s="55">
        <v>116</v>
      </c>
      <c r="B117" s="22" t="str">
        <f>IFERROR(VLOOKUP(F117,VPIS!B:R,6,0),"Not Exist")</f>
        <v>PO-PC2312-08</v>
      </c>
      <c r="C117" s="22" t="str">
        <f>IFERROR(VLOOKUP(F117,VPIS!B:R,7,0),"Not Exist")</f>
        <v>Screw Compressor &amp; Roots Blower Package</v>
      </c>
      <c r="D117" s="23">
        <f>IFERROR(VLOOKUP(F117,VPIS!B:R,8,0),"Not Exist")</f>
        <v>45940</v>
      </c>
      <c r="E117" s="47" t="str">
        <f>IFERROR(VLOOKUP(F117,VPIS!B:R,5,0),"Not Exist")</f>
        <v>DIA</v>
      </c>
      <c r="F117" s="22" t="s">
        <v>40</v>
      </c>
      <c r="G117" s="45" t="str">
        <f>IFERROR(VLOOKUP(F117,VPIS!B:R,2,0),"Not Exist")</f>
        <v>23383-05</v>
      </c>
      <c r="H117" s="22" t="str">
        <f t="shared" si="13"/>
        <v>3944-VD-0171-DYP-RE-400-DIA-0002Y</v>
      </c>
      <c r="I117" s="25" t="str">
        <f>IFERROR(VLOOKUP(F117,VPIS!B:R,3,0),"Not Exist")</f>
        <v>Wiring Diagram (including Terminal Diagram)</v>
      </c>
      <c r="J117" s="26" t="s">
        <v>119</v>
      </c>
      <c r="K117" s="24" t="str">
        <f>IF(COUNTIF(F117:$F$1048576,F117)=1,"Y","")</f>
        <v>Y</v>
      </c>
      <c r="L117" s="23" t="str">
        <f>IFERROR(VLOOKUP(F117,VPIS!B:R,4,0),"Not Exist")</f>
        <v>A</v>
      </c>
      <c r="M117" s="24" t="s">
        <v>113</v>
      </c>
      <c r="N117" s="22" t="s">
        <v>266</v>
      </c>
      <c r="O117" s="23">
        <v>46045</v>
      </c>
      <c r="P117" s="23">
        <v>46056</v>
      </c>
      <c r="Q117" s="27" t="str">
        <f t="shared" si="11"/>
        <v>No Delay</v>
      </c>
      <c r="R117" s="25" t="s">
        <v>268</v>
      </c>
      <c r="S117" s="23">
        <v>46050</v>
      </c>
      <c r="T117" s="24" t="s">
        <v>220</v>
      </c>
      <c r="U117" s="24"/>
      <c r="V117" s="23"/>
      <c r="W117" s="28" t="str">
        <f t="shared" ca="1" si="12"/>
        <v/>
      </c>
      <c r="X117" s="25"/>
      <c r="Y117" s="23"/>
      <c r="Z117" s="23"/>
      <c r="AA117" s="24"/>
      <c r="AB117" s="29"/>
    </row>
    <row r="118" spans="1:28" x14ac:dyDescent="0.25">
      <c r="A118" s="13">
        <v>117</v>
      </c>
      <c r="B118" s="22" t="str">
        <f>IFERROR(VLOOKUP(F118,VPIS!B:R,6,0),"Not Exist")</f>
        <v>PO-PC2312-08</v>
      </c>
      <c r="C118" s="22" t="str">
        <f>IFERROR(VLOOKUP(F118,VPIS!B:R,7,0),"Not Exist")</f>
        <v>Screw Compressor &amp; Roots Blower Package</v>
      </c>
      <c r="D118" s="23">
        <f>IFERROR(VLOOKUP(F118,VPIS!B:R,8,0),"Not Exist")</f>
        <v>45959</v>
      </c>
      <c r="E118" s="47" t="str">
        <f>IFERROR(VLOOKUP(F118,VPIS!B:R,5,0),"Not Exist")</f>
        <v>DWG</v>
      </c>
      <c r="F118" s="22" t="s">
        <v>44</v>
      </c>
      <c r="G118" s="45" t="str">
        <f>IFERROR(VLOOKUP(F118,VPIS!B:R,2,0),"Not Exist")</f>
        <v>23383-07</v>
      </c>
      <c r="H118" s="22" t="str">
        <f t="shared" si="13"/>
        <v>3944-VD-0171-DYP-RE-400-DWG-0003</v>
      </c>
      <c r="I118" s="25" t="str">
        <f>IFERROR(VLOOKUP(F118,VPIS!B:R,3,0),"Not Exist")</f>
        <v>Panel Layout Drawing</v>
      </c>
      <c r="J118" s="26" t="s">
        <v>119</v>
      </c>
      <c r="K118" s="24" t="str">
        <f>IF(COUNTIF(F118:$F$1048576,F118)=1,"Y","")</f>
        <v/>
      </c>
      <c r="L118" s="23" t="str">
        <f>IFERROR(VLOOKUP(F118,VPIS!B:R,4,0),"Not Exist")</f>
        <v>A</v>
      </c>
      <c r="M118" s="24" t="s">
        <v>113</v>
      </c>
      <c r="N118" s="22" t="s">
        <v>266</v>
      </c>
      <c r="O118" s="23">
        <v>46045</v>
      </c>
      <c r="P118" s="23">
        <v>46056</v>
      </c>
      <c r="Q118" s="27" t="str">
        <f t="shared" si="11"/>
        <v>No Delay</v>
      </c>
      <c r="R118" s="25" t="s">
        <v>268</v>
      </c>
      <c r="S118" s="23">
        <v>46050</v>
      </c>
      <c r="T118" s="24" t="s">
        <v>150</v>
      </c>
      <c r="U118" s="24" t="s">
        <v>113</v>
      </c>
      <c r="V118" s="23"/>
      <c r="W118" s="28" t="str">
        <f t="shared" ca="1" si="12"/>
        <v/>
      </c>
      <c r="X118" s="25"/>
      <c r="Y118" s="23"/>
      <c r="Z118" s="23"/>
      <c r="AA118" s="24"/>
      <c r="AB118" s="29"/>
    </row>
    <row r="119" spans="1:28" ht="15.75" thickBot="1" x14ac:dyDescent="0.3">
      <c r="A119" s="55">
        <v>118</v>
      </c>
      <c r="B119" s="22" t="str">
        <f>IFERROR(VLOOKUP(F119,VPIS!B:R,6,0),"Not Exist")</f>
        <v>PO-PC2312-08</v>
      </c>
      <c r="C119" s="22" t="str">
        <f>IFERROR(VLOOKUP(F119,VPIS!B:R,7,0),"Not Exist")</f>
        <v>Screw Compressor &amp; Roots Blower Package</v>
      </c>
      <c r="D119" s="23">
        <f>IFERROR(VLOOKUP(F119,VPIS!B:R,8,0),"Not Exist")</f>
        <v>45953</v>
      </c>
      <c r="E119" s="47" t="str">
        <f>IFERROR(VLOOKUP(F119,VPIS!B:R,5,0),"Not Exist")</f>
        <v>PRC</v>
      </c>
      <c r="F119" s="22" t="s">
        <v>78</v>
      </c>
      <c r="G119" s="45" t="str">
        <f>IFERROR(VLOOKUP(F119,VPIS!B:R,2,0),"Not Exist")</f>
        <v>23383-22</v>
      </c>
      <c r="H119" s="22" t="str">
        <f t="shared" si="13"/>
        <v>3944-VD-0171-DYP-RE-400-PRC-0134Y</v>
      </c>
      <c r="I119" s="25" t="str">
        <f>IFERROR(VLOOKUP(F119,VPIS!B:R,3,0),"Not Exist")</f>
        <v>Preservation, Packing &amp; Shipping Procedure</v>
      </c>
      <c r="J119" s="26" t="s">
        <v>110</v>
      </c>
      <c r="K119" s="24" t="str">
        <f>IF(COUNTIF(F119:$F$1048576,F119)=1,"Y","")</f>
        <v>Y</v>
      </c>
      <c r="L119" s="23" t="str">
        <f>IFERROR(VLOOKUP(F119,VPIS!B:R,4,0),"Not Exist")</f>
        <v>A</v>
      </c>
      <c r="M119" s="24" t="s">
        <v>113</v>
      </c>
      <c r="N119" s="22" t="s">
        <v>266</v>
      </c>
      <c r="O119" s="23">
        <v>46045</v>
      </c>
      <c r="P119" s="23">
        <v>46056</v>
      </c>
      <c r="Q119" s="27" t="str">
        <f t="shared" si="11"/>
        <v>No Delay</v>
      </c>
      <c r="R119" s="25" t="s">
        <v>268</v>
      </c>
      <c r="S119" s="23">
        <v>46050</v>
      </c>
      <c r="T119" s="24" t="s">
        <v>220</v>
      </c>
      <c r="U119" s="24"/>
      <c r="V119" s="23"/>
      <c r="W119" s="28" t="str">
        <f t="shared" ca="1" si="12"/>
        <v/>
      </c>
      <c r="X119" s="25"/>
      <c r="Y119" s="23"/>
      <c r="Z119" s="23"/>
      <c r="AA119" s="24"/>
      <c r="AB119" s="29"/>
    </row>
    <row r="120" spans="1:28" x14ac:dyDescent="0.25">
      <c r="A120" s="13">
        <v>119</v>
      </c>
      <c r="B120" s="22" t="str">
        <f>IFERROR(VLOOKUP(F120,VPIS!B:R,6,0),"Not Exist")</f>
        <v>PO-PC2312-08</v>
      </c>
      <c r="C120" s="22" t="str">
        <f>IFERROR(VLOOKUP(F120,VPIS!B:R,7,0),"Not Exist")</f>
        <v>Screw Compressor &amp; Roots Blower Package</v>
      </c>
      <c r="D120" s="23">
        <f>IFERROR(VLOOKUP(F120,VPIS!B:R,8,0),"Not Exist")</f>
        <v>45928</v>
      </c>
      <c r="E120" s="47" t="str">
        <f>IFERROR(VLOOKUP(F120,VPIS!B:R,5,0),"Not Exist")</f>
        <v>DWG</v>
      </c>
      <c r="F120" s="22" t="s">
        <v>33</v>
      </c>
      <c r="G120" s="45" t="str">
        <f>IFERROR(VLOOKUP(F120,VPIS!B:R,2,0),"Not Exist")</f>
        <v>23383-04A</v>
      </c>
      <c r="H120" s="22" t="str">
        <f t="shared" si="13"/>
        <v>3944-VD-0171-DYP-RE-400-DWG-0020Y</v>
      </c>
      <c r="I120" s="25" t="str">
        <f>IFERROR(VLOOKUP(F120,VPIS!B:R,3,0),"Not Exist")</f>
        <v>General Arrangement Drawing (incl foundation load details) 40001</v>
      </c>
      <c r="J120" s="26" t="s">
        <v>119</v>
      </c>
      <c r="K120" s="24" t="str">
        <f>IF(COUNTIF(F120:$F$1048576,F120)=1,"Y","")</f>
        <v>Y</v>
      </c>
      <c r="L120" s="23" t="str">
        <f>IFERROR(VLOOKUP(F120,VPIS!B:R,4,0),"Not Exist")</f>
        <v>A</v>
      </c>
      <c r="M120" s="24" t="s">
        <v>113</v>
      </c>
      <c r="N120" s="22" t="s">
        <v>270</v>
      </c>
      <c r="O120" s="23">
        <v>46052</v>
      </c>
      <c r="P120" s="23">
        <v>46062</v>
      </c>
      <c r="Q120" s="27" t="str">
        <f t="shared" si="11"/>
        <v/>
      </c>
      <c r="R120" s="25"/>
      <c r="S120" s="23"/>
      <c r="T120" s="24"/>
      <c r="U120" s="24"/>
      <c r="V120" s="23"/>
      <c r="W120" s="28" t="str">
        <f t="shared" ca="1" si="12"/>
        <v/>
      </c>
      <c r="X120" s="25"/>
      <c r="Y120" s="23"/>
      <c r="Z120" s="23"/>
      <c r="AA120" s="24"/>
      <c r="AB120" s="29"/>
    </row>
    <row r="121" spans="1:28" ht="15.75" thickBot="1" x14ac:dyDescent="0.3">
      <c r="A121" s="55">
        <v>120</v>
      </c>
      <c r="B121" s="22" t="str">
        <f>IFERROR(VLOOKUP(F121,VPIS!B:R,6,0),"Not Exist")</f>
        <v>PO-PC2312-08</v>
      </c>
      <c r="C121" s="22" t="str">
        <f>IFERROR(VLOOKUP(F121,VPIS!B:R,7,0),"Not Exist")</f>
        <v>Screw Compressor &amp; Roots Blower Package</v>
      </c>
      <c r="D121" s="23">
        <f>IFERROR(VLOOKUP(F121,VPIS!B:R,8,0),"Not Exist")</f>
        <v>45959</v>
      </c>
      <c r="E121" s="47" t="str">
        <f>IFERROR(VLOOKUP(F121,VPIS!B:R,5,0),"Not Exist")</f>
        <v>LST</v>
      </c>
      <c r="F121" s="22" t="s">
        <v>42</v>
      </c>
      <c r="G121" s="45" t="str">
        <f>IFERROR(VLOOKUP(F121,VPIS!B:R,2,0),"Not Exist")</f>
        <v>23383-06</v>
      </c>
      <c r="H121" s="22" t="str">
        <f t="shared" si="13"/>
        <v>3944-VD-0171-DYP-RE-400-LST-0080</v>
      </c>
      <c r="I121" s="25" t="str">
        <f>IFERROR(VLOOKUP(F121,VPIS!B:R,3,0),"Not Exist")</f>
        <v>I/O List</v>
      </c>
      <c r="J121" s="26" t="s">
        <v>133</v>
      </c>
      <c r="K121" s="24" t="str">
        <f>IF(COUNTIF(F121:$F$1048576,F121)=1,"Y","")</f>
        <v/>
      </c>
      <c r="L121" s="23" t="str">
        <f>IFERROR(VLOOKUP(F121,VPIS!B:R,4,0),"Not Exist")</f>
        <v>A</v>
      </c>
      <c r="M121" s="24" t="s">
        <v>113</v>
      </c>
      <c r="N121" s="22" t="s">
        <v>138</v>
      </c>
      <c r="O121" s="23" t="s">
        <v>138</v>
      </c>
      <c r="P121" s="23" t="s">
        <v>138</v>
      </c>
      <c r="Q121" s="27" t="str">
        <f t="shared" si="11"/>
        <v/>
      </c>
      <c r="R121" s="25" t="s">
        <v>138</v>
      </c>
      <c r="S121" s="23" t="s">
        <v>138</v>
      </c>
      <c r="T121" s="24"/>
      <c r="U121" s="24"/>
      <c r="V121" s="23"/>
      <c r="W121" s="28" t="str">
        <f t="shared" ca="1" si="12"/>
        <v/>
      </c>
      <c r="X121" s="25"/>
      <c r="Y121" s="23"/>
      <c r="Z121" s="23"/>
      <c r="AA121" s="24"/>
      <c r="AB121" s="29"/>
    </row>
    <row r="122" spans="1:28" x14ac:dyDescent="0.25">
      <c r="A122" s="13">
        <v>121</v>
      </c>
      <c r="B122" s="22" t="str">
        <f>IFERROR(VLOOKUP(F122,VPIS!B:R,6,0),"Not Exist")</f>
        <v>PO-PC2312-08</v>
      </c>
      <c r="C122" s="22" t="str">
        <f>IFERROR(VLOOKUP(F122,VPIS!B:R,7,0),"Not Exist")</f>
        <v>Screw Compressor &amp; Roots Blower Package</v>
      </c>
      <c r="D122" s="23">
        <f>IFERROR(VLOOKUP(F122,VPIS!B:R,8,0),"Not Exist")</f>
        <v>45959</v>
      </c>
      <c r="E122" s="47" t="str">
        <f>IFERROR(VLOOKUP(F122,VPIS!B:R,5,0),"Not Exist")</f>
        <v>LST</v>
      </c>
      <c r="F122" s="22" t="s">
        <v>42</v>
      </c>
      <c r="G122" s="45" t="str">
        <f>IFERROR(VLOOKUP(F122,VPIS!B:R,2,0),"Not Exist")</f>
        <v>23383-06</v>
      </c>
      <c r="H122" s="22" t="str">
        <f t="shared" si="13"/>
        <v>3944-VD-0171-DYP-RE-400-LST-0080Y</v>
      </c>
      <c r="I122" s="25" t="str">
        <f>IFERROR(VLOOKUP(F122,VPIS!B:R,3,0),"Not Exist")</f>
        <v>I/O List</v>
      </c>
      <c r="J122" s="26" t="s">
        <v>134</v>
      </c>
      <c r="K122" s="24" t="str">
        <f>IF(COUNTIF(F122:$F$1048576,F122)=1,"Y","")</f>
        <v>Y</v>
      </c>
      <c r="L122" s="23" t="str">
        <f>IFERROR(VLOOKUP(F122,VPIS!B:R,4,0),"Not Exist")</f>
        <v>A</v>
      </c>
      <c r="M122" s="24" t="s">
        <v>113</v>
      </c>
      <c r="N122" s="22" t="s">
        <v>272</v>
      </c>
      <c r="O122" s="23">
        <v>46057</v>
      </c>
      <c r="P122" s="23">
        <v>46067</v>
      </c>
      <c r="Q122" s="27" t="str">
        <f t="shared" si="11"/>
        <v>No Delay</v>
      </c>
      <c r="R122" s="25" t="s">
        <v>271</v>
      </c>
      <c r="S122" s="23">
        <v>46059</v>
      </c>
      <c r="T122" s="24" t="s">
        <v>150</v>
      </c>
      <c r="U122" s="24" t="s">
        <v>113</v>
      </c>
      <c r="V122" s="23"/>
      <c r="W122" s="28" t="str">
        <f t="shared" ca="1" si="12"/>
        <v/>
      </c>
      <c r="X122" s="25"/>
      <c r="Y122" s="23"/>
      <c r="Z122" s="23"/>
      <c r="AA122" s="24"/>
      <c r="AB122" s="29"/>
    </row>
    <row r="123" spans="1:28" ht="15.75" thickBot="1" x14ac:dyDescent="0.3">
      <c r="A123" s="55">
        <v>122</v>
      </c>
      <c r="B123" s="22" t="str">
        <f>IFERROR(VLOOKUP(F123,VPIS!B:R,6,0),"Not Exist")</f>
        <v>PO-PC2312-08</v>
      </c>
      <c r="C123" s="22" t="str">
        <f>IFERROR(VLOOKUP(F123,VPIS!B:R,7,0),"Not Exist")</f>
        <v>Screw Compressor &amp; Roots Blower Package</v>
      </c>
      <c r="D123" s="23">
        <f>IFERROR(VLOOKUP(F123,VPIS!B:R,8,0),"Not Exist")</f>
        <v>45928</v>
      </c>
      <c r="E123" s="47" t="str">
        <f>IFERROR(VLOOKUP(F123,VPIS!B:R,5,0),"Not Exist")</f>
        <v>PID</v>
      </c>
      <c r="F123" s="22" t="s">
        <v>31</v>
      </c>
      <c r="G123" s="45" t="str">
        <f>IFERROR(VLOOKUP(F123,VPIS!B:R,2,0),"Not Exist")</f>
        <v>23383-03</v>
      </c>
      <c r="H123" s="22" t="str">
        <f t="shared" si="13"/>
        <v>3944-VD-0171-DYP-RE-400-PID-0016Y</v>
      </c>
      <c r="I123" s="25" t="str">
        <f>IFERROR(VLOOKUP(F123,VPIS!B:R,3,0),"Not Exist")</f>
        <v>Piping &amp; Instrument Diagram (incl. legend)</v>
      </c>
      <c r="J123" s="26" t="s">
        <v>273</v>
      </c>
      <c r="K123" s="24" t="str">
        <f>IF(COUNTIF(F123:$F$1048576,F123)=1,"Y","")</f>
        <v>Y</v>
      </c>
      <c r="L123" s="23" t="str">
        <f>IFERROR(VLOOKUP(F123,VPIS!B:R,4,0),"Not Exist")</f>
        <v>A</v>
      </c>
      <c r="M123" s="24" t="s">
        <v>113</v>
      </c>
      <c r="N123" s="22" t="s">
        <v>272</v>
      </c>
      <c r="O123" s="23">
        <v>46057</v>
      </c>
      <c r="P123" s="23">
        <v>46067</v>
      </c>
      <c r="Q123" s="27" t="str">
        <f t="shared" si="11"/>
        <v/>
      </c>
      <c r="R123" s="25"/>
      <c r="S123" s="23"/>
      <c r="T123" s="24"/>
      <c r="U123" s="24"/>
      <c r="V123" s="23"/>
      <c r="W123" s="28" t="str">
        <f t="shared" ca="1" si="12"/>
        <v/>
      </c>
      <c r="X123" s="25"/>
      <c r="Y123" s="23"/>
      <c r="Z123" s="23"/>
      <c r="AA123" s="24"/>
      <c r="AB123" s="29"/>
    </row>
    <row r="124" spans="1:28" x14ac:dyDescent="0.25">
      <c r="A124" s="13">
        <v>123</v>
      </c>
      <c r="B124" s="22" t="str">
        <f>IFERROR(VLOOKUP(F124,VPIS!B:R,6,0),"Not Exist")</f>
        <v>PO-PC2312-08</v>
      </c>
      <c r="C124" s="22" t="str">
        <f>IFERROR(VLOOKUP(F124,VPIS!B:R,7,0),"Not Exist")</f>
        <v>Screw Compressor &amp; Roots Blower Package</v>
      </c>
      <c r="D124" s="23">
        <f>IFERROR(VLOOKUP(F124,VPIS!B:R,8,0),"Not Exist")</f>
        <v>45917</v>
      </c>
      <c r="E124" s="47" t="str">
        <f>IFERROR(VLOOKUP(F124,VPIS!B:R,5,0),"Not Exist")</f>
        <v>LST</v>
      </c>
      <c r="F124" s="22" t="s">
        <v>52</v>
      </c>
      <c r="G124" s="45" t="str">
        <f>IFERROR(VLOOKUP(F124,VPIS!B:R,2,0),"Not Exist")</f>
        <v>23383-11A</v>
      </c>
      <c r="H124" s="22" t="str">
        <f t="shared" si="13"/>
        <v>3944-VD-0171-DYP-RE-400-LST-0010Y</v>
      </c>
      <c r="I124" s="25" t="str">
        <f>IFERROR(VLOOKUP(F124,VPIS!B:R,3,0),"Not Exist")</f>
        <v>Equipment List</v>
      </c>
      <c r="J124" s="26" t="s">
        <v>112</v>
      </c>
      <c r="K124" s="24" t="str">
        <f>IF(COUNTIF(F124:$F$1048576,F124)=1,"Y","")</f>
        <v>Y</v>
      </c>
      <c r="L124" s="23" t="str">
        <f>IFERROR(VLOOKUP(F124,VPIS!B:R,4,0),"Not Exist")</f>
        <v>A</v>
      </c>
      <c r="M124" s="24" t="s">
        <v>113</v>
      </c>
      <c r="N124" s="22" t="s">
        <v>274</v>
      </c>
      <c r="O124" s="23">
        <v>46056</v>
      </c>
      <c r="P124" s="23">
        <v>46066</v>
      </c>
      <c r="Q124" s="27" t="str">
        <f t="shared" si="11"/>
        <v/>
      </c>
      <c r="R124" s="25"/>
      <c r="S124" s="23"/>
      <c r="T124" s="24"/>
      <c r="U124" s="24"/>
      <c r="V124" s="23"/>
      <c r="W124" s="28" t="str">
        <f t="shared" ca="1" si="12"/>
        <v/>
      </c>
      <c r="X124" s="25"/>
      <c r="Y124" s="23"/>
      <c r="Z124" s="23"/>
      <c r="AA124" s="24"/>
      <c r="AB124" s="29"/>
    </row>
    <row r="125" spans="1:28" ht="15.75" thickBot="1" x14ac:dyDescent="0.3">
      <c r="A125" s="55">
        <v>124</v>
      </c>
      <c r="B125" s="22" t="str">
        <f>IFERROR(VLOOKUP(F125,VPIS!B:R,6,0),"Not Exist")</f>
        <v>PO-PC2312-08</v>
      </c>
      <c r="C125" s="22" t="str">
        <f>IFERROR(VLOOKUP(F125,VPIS!B:R,7,0),"Not Exist")</f>
        <v>Screw Compressor &amp; Roots Blower Package</v>
      </c>
      <c r="D125" s="23">
        <f>IFERROR(VLOOKUP(F125,VPIS!B:R,8,0),"Not Exist")</f>
        <v>45928</v>
      </c>
      <c r="E125" s="47" t="str">
        <f>IFERROR(VLOOKUP(F125,VPIS!B:R,5,0),"Not Exist")</f>
        <v>DWG</v>
      </c>
      <c r="F125" s="22" t="s">
        <v>35</v>
      </c>
      <c r="G125" s="45" t="str">
        <f>IFERROR(VLOOKUP(F125,VPIS!B:R,2,0),"Not Exist")</f>
        <v>23383-04B</v>
      </c>
      <c r="H125" s="22" t="str">
        <f t="shared" si="13"/>
        <v>3944-VD-0171-DYP-RE-400-DWG-0021Y</v>
      </c>
      <c r="I125" s="25" t="str">
        <f>IFERROR(VLOOKUP(F125,VPIS!B:R,3,0),"Not Exist")</f>
        <v>General Arrangement Drawing (incl foundation load details) 80001/8005</v>
      </c>
      <c r="J125" s="26" t="s">
        <v>119</v>
      </c>
      <c r="K125" s="24" t="str">
        <f>IF(COUNTIF(F125:$F$1048576,F125)=1,"Y","")</f>
        <v>Y</v>
      </c>
      <c r="L125" s="23" t="str">
        <f>IFERROR(VLOOKUP(F125,VPIS!B:R,4,0),"Not Exist")</f>
        <v>A</v>
      </c>
      <c r="M125" s="24" t="s">
        <v>113</v>
      </c>
      <c r="N125" s="22" t="s">
        <v>276</v>
      </c>
      <c r="O125" s="23">
        <v>46108</v>
      </c>
      <c r="P125" s="23">
        <v>46127</v>
      </c>
      <c r="Q125" s="27" t="str">
        <f t="shared" si="11"/>
        <v/>
      </c>
      <c r="R125" s="25"/>
      <c r="S125" s="23"/>
      <c r="T125" s="24"/>
      <c r="U125" s="24"/>
      <c r="V125" s="23"/>
      <c r="W125" s="28" t="str">
        <f t="shared" ca="1" si="12"/>
        <v/>
      </c>
      <c r="X125" s="25"/>
      <c r="Y125" s="23"/>
      <c r="Z125" s="23"/>
      <c r="AA125" s="24"/>
      <c r="AB125" s="29"/>
    </row>
    <row r="126" spans="1:28" x14ac:dyDescent="0.25">
      <c r="A126" s="13">
        <v>125</v>
      </c>
      <c r="B126" s="22" t="str">
        <f>IFERROR(VLOOKUP(F126,VPIS!B:R,6,0),"Not Exist")</f>
        <v>PO-PC2312-08</v>
      </c>
      <c r="C126" s="22" t="str">
        <f>IFERROR(VLOOKUP(F126,VPIS!B:R,7,0),"Not Exist")</f>
        <v>Screw Compressor &amp; Roots Blower Package</v>
      </c>
      <c r="D126" s="23">
        <f>IFERROR(VLOOKUP(F126,VPIS!B:R,8,0),"Not Exist")</f>
        <v>45928</v>
      </c>
      <c r="E126" s="47" t="str">
        <f>IFERROR(VLOOKUP(F126,VPIS!B:R,5,0),"Not Exist")</f>
        <v>DSH</v>
      </c>
      <c r="F126" s="64" t="s">
        <v>50</v>
      </c>
      <c r="G126" s="45" t="str">
        <f>IFERROR(VLOOKUP(F126,VPIS!B:R,2,0),"Not Exist")</f>
        <v xml:space="preserve">23383-10 </v>
      </c>
      <c r="H126" s="22" t="str">
        <f t="shared" si="13"/>
        <v>3944-VD-0171-DYP-RE-400-DSH-0096Y</v>
      </c>
      <c r="I126" s="25" t="str">
        <f>IFERROR(VLOOKUP(F126,VPIS!B:R,3,0),"Not Exist")</f>
        <v>Main Motor Data Sheets</v>
      </c>
      <c r="J126" s="26" t="s">
        <v>110</v>
      </c>
      <c r="K126" s="24" t="str">
        <f>IF(COUNTIF(F126:$F$1048576,F126)=1,"Y","")</f>
        <v>Y</v>
      </c>
      <c r="L126" s="23" t="str">
        <f>IFERROR(VLOOKUP(F126,VPIS!B:R,4,0),"Not Exist")</f>
        <v>A</v>
      </c>
      <c r="M126" s="24" t="s">
        <v>113</v>
      </c>
      <c r="N126" s="63" t="s">
        <v>277</v>
      </c>
      <c r="O126" s="23">
        <v>46121</v>
      </c>
      <c r="P126" s="23">
        <v>46132</v>
      </c>
      <c r="Q126" s="27" t="str">
        <f t="shared" si="11"/>
        <v/>
      </c>
      <c r="R126" s="25"/>
      <c r="S126" s="23"/>
      <c r="T126" s="24"/>
      <c r="U126" s="24"/>
      <c r="V126" s="23"/>
      <c r="W126" s="28" t="str">
        <f t="shared" ca="1" si="12"/>
        <v/>
      </c>
      <c r="X126" s="25"/>
      <c r="Y126" s="23"/>
      <c r="Z126" s="23"/>
      <c r="AA126" s="24"/>
      <c r="AB126" s="29"/>
    </row>
    <row r="127" spans="1:28" ht="15.75" thickBot="1" x14ac:dyDescent="0.3">
      <c r="A127" s="55">
        <v>126</v>
      </c>
      <c r="B127" s="22" t="str">
        <f>IFERROR(VLOOKUP(F127,VPIS!B:R,6,0),"Not Exist")</f>
        <v>PO-PC2312-08</v>
      </c>
      <c r="C127" s="22" t="str">
        <f>IFERROR(VLOOKUP(F127,VPIS!B:R,7,0),"Not Exist")</f>
        <v>Screw Compressor &amp; Roots Blower Package</v>
      </c>
      <c r="D127" s="23">
        <f>IFERROR(VLOOKUP(F127,VPIS!B:R,8,0),"Not Exist")</f>
        <v>45976</v>
      </c>
      <c r="E127" s="47" t="str">
        <f>IFERROR(VLOOKUP(F127,VPIS!B:R,5,0),"Not Exist")</f>
        <v>DIA</v>
      </c>
      <c r="F127" s="64" t="s">
        <v>84</v>
      </c>
      <c r="G127" s="45" t="str">
        <f>IFERROR(VLOOKUP(F127,VPIS!B:R,2,0),"Not Exist")</f>
        <v>23383-27</v>
      </c>
      <c r="H127" s="22" t="str">
        <f t="shared" ref="H127:H190" si="15">CONCATENATE(F127,K127)</f>
        <v>3944-VD-0171-DYP-RE-400-DIA-0082Y</v>
      </c>
      <c r="I127" s="25" t="str">
        <f>IFERROR(VLOOKUP(F127,VPIS!B:R,3,0),"Not Exist")</f>
        <v>Cause &amp; Effect diagram</v>
      </c>
      <c r="J127" s="26" t="s">
        <v>119</v>
      </c>
      <c r="K127" s="24" t="str">
        <f>IF(COUNTIF(F127:$F$1048576,F127)=1,"Y","")</f>
        <v>Y</v>
      </c>
      <c r="L127" s="23" t="str">
        <f>IFERROR(VLOOKUP(F127,VPIS!B:R,4,0),"Not Exist")</f>
        <v>A</v>
      </c>
      <c r="M127" s="24" t="s">
        <v>113</v>
      </c>
      <c r="N127" s="63" t="s">
        <v>277</v>
      </c>
      <c r="O127" s="23">
        <v>46121</v>
      </c>
      <c r="P127" s="23">
        <v>46132</v>
      </c>
      <c r="Q127" s="27" t="str">
        <f t="shared" ref="Q127:Q190" si="16">IF(AND(ISNUMBER(P127), ISNUMBER(S127)), IF(S127&lt;=P127, "No Delay", INT(S127-P127)), "")</f>
        <v/>
      </c>
      <c r="R127" s="25"/>
      <c r="S127" s="23"/>
      <c r="T127" s="24"/>
      <c r="U127" s="24"/>
      <c r="V127" s="23"/>
      <c r="W127" s="28" t="str">
        <f t="shared" ref="W127:W190" ca="1" si="17">IF(AND(K127="Y", ISNUMBER(V127), TODAY()&gt;V127), TEXT(TODAY()-V127,"0"), "")</f>
        <v/>
      </c>
      <c r="X127" s="25"/>
      <c r="Y127" s="23"/>
      <c r="Z127" s="23"/>
      <c r="AA127" s="24"/>
      <c r="AB127" s="29"/>
    </row>
    <row r="128" spans="1:28" x14ac:dyDescent="0.25">
      <c r="A128" s="13">
        <v>127</v>
      </c>
      <c r="B128" s="22" t="str">
        <f>IFERROR(VLOOKUP(F128,VPIS!B:R,6,0),"Not Exist")</f>
        <v>PO-PC2312-08</v>
      </c>
      <c r="C128" s="22" t="str">
        <f>IFERROR(VLOOKUP(F128,VPIS!B:R,7,0),"Not Exist")</f>
        <v>Screw Compressor &amp; Roots Blower Package</v>
      </c>
      <c r="D128" s="23">
        <f>IFERROR(VLOOKUP(F128,VPIS!B:R,8,0),"Not Exist")</f>
        <v>45971</v>
      </c>
      <c r="E128" s="47" t="str">
        <f>IFERROR(VLOOKUP(F128,VPIS!B:R,5,0),"Not Exist")</f>
        <v>LST</v>
      </c>
      <c r="F128" s="64" t="s">
        <v>92</v>
      </c>
      <c r="G128" s="45" t="str">
        <f>IFERROR(VLOOKUP(F128,VPIS!B:R,2,0),"Not Exist")</f>
        <v>23383-36</v>
      </c>
      <c r="H128" s="22" t="str">
        <f t="shared" si="15"/>
        <v>3944-VD-0171-DYP-RE-400-LST-0092</v>
      </c>
      <c r="I128" s="25" t="str">
        <f>IFERROR(VLOOKUP(F128,VPIS!B:R,3,0),"Not Exist")</f>
        <v>Alarm And Trip Set Point List</v>
      </c>
      <c r="J128" s="26" t="s">
        <v>119</v>
      </c>
      <c r="K128" s="24" t="str">
        <f>IF(COUNTIF(F128:$F$1048576,F128)=1,"Y","")</f>
        <v/>
      </c>
      <c r="L128" s="23" t="str">
        <f>IFERROR(VLOOKUP(F128,VPIS!B:R,4,0),"Not Exist")</f>
        <v>A</v>
      </c>
      <c r="M128" s="24" t="s">
        <v>113</v>
      </c>
      <c r="N128" s="63" t="s">
        <v>278</v>
      </c>
      <c r="O128" s="23">
        <v>46122</v>
      </c>
      <c r="P128" s="23">
        <v>46132</v>
      </c>
      <c r="Q128" s="27" t="str">
        <f t="shared" si="16"/>
        <v/>
      </c>
      <c r="R128" s="25"/>
      <c r="S128" s="23"/>
      <c r="T128" s="24"/>
      <c r="U128" s="24"/>
      <c r="V128" s="23"/>
      <c r="W128" s="28" t="str">
        <f t="shared" ca="1" si="17"/>
        <v/>
      </c>
      <c r="X128" s="25"/>
      <c r="Y128" s="23"/>
      <c r="Z128" s="23"/>
      <c r="AA128" s="24"/>
      <c r="AB128" s="29"/>
    </row>
    <row r="129" spans="1:28" ht="15.75" thickBot="1" x14ac:dyDescent="0.3">
      <c r="A129" s="55">
        <v>128</v>
      </c>
      <c r="B129" s="22" t="str">
        <f>IFERROR(VLOOKUP(F129,VPIS!B:R,6,0),"Not Exist")</f>
        <v>PO-PC2312-08</v>
      </c>
      <c r="C129" s="22" t="str">
        <f>IFERROR(VLOOKUP(F129,VPIS!B:R,7,0),"Not Exist")</f>
        <v>Screw Compressor &amp; Roots Blower Package</v>
      </c>
      <c r="D129" s="23">
        <f>IFERROR(VLOOKUP(F129,VPIS!B:R,8,0),"Not Exist")</f>
        <v>45971</v>
      </c>
      <c r="E129" s="47" t="str">
        <f>IFERROR(VLOOKUP(F129,VPIS!B:R,5,0),"Not Exist")</f>
        <v>INX</v>
      </c>
      <c r="F129" s="64" t="s">
        <v>90</v>
      </c>
      <c r="G129" s="45" t="str">
        <f>IFERROR(VLOOKUP(F129,VPIS!B:R,2,0),"Not Exist")</f>
        <v>23383-35</v>
      </c>
      <c r="H129" s="22" t="str">
        <f t="shared" si="15"/>
        <v>3944-VD-0171-DYP-RE-400-INX-0076</v>
      </c>
      <c r="I129" s="25" t="str">
        <f>IFERROR(VLOOKUP(F129,VPIS!B:R,3,0),"Not Exist")</f>
        <v>Instrument Index</v>
      </c>
      <c r="J129" s="26" t="s">
        <v>119</v>
      </c>
      <c r="K129" s="24" t="str">
        <f>IF(COUNTIF(F129:$F$1048576,F129)=1,"Y","")</f>
        <v/>
      </c>
      <c r="L129" s="23" t="str">
        <f>IFERROR(VLOOKUP(F129,VPIS!B:R,4,0),"Not Exist")</f>
        <v>A</v>
      </c>
      <c r="M129" s="24" t="s">
        <v>113</v>
      </c>
      <c r="N129" s="63" t="s">
        <v>279</v>
      </c>
      <c r="O129" s="23">
        <v>46125</v>
      </c>
      <c r="P129" s="23">
        <v>46135</v>
      </c>
      <c r="Q129" s="27" t="str">
        <f t="shared" si="16"/>
        <v/>
      </c>
      <c r="R129" s="25"/>
      <c r="S129" s="23"/>
      <c r="T129" s="24"/>
      <c r="U129" s="24"/>
      <c r="V129" s="23"/>
      <c r="W129" s="28" t="str">
        <f t="shared" ca="1" si="17"/>
        <v/>
      </c>
      <c r="X129" s="25"/>
      <c r="Y129" s="23"/>
      <c r="Z129" s="23"/>
      <c r="AA129" s="24"/>
      <c r="AB129" s="29"/>
    </row>
    <row r="130" spans="1:28" x14ac:dyDescent="0.25">
      <c r="A130" s="13">
        <v>129</v>
      </c>
      <c r="B130" s="22" t="str">
        <f>IFERROR(VLOOKUP(F130,VPIS!B:R,6,0),"Not Exist")</f>
        <v>PO-PC2312-08</v>
      </c>
      <c r="C130" s="22" t="str">
        <f>IFERROR(VLOOKUP(F130,VPIS!B:R,7,0),"Not Exist")</f>
        <v>Screw Compressor &amp; Roots Blower Package</v>
      </c>
      <c r="D130" s="23">
        <f>IFERROR(VLOOKUP(F130,VPIS!B:R,8,0),"Not Exist")</f>
        <v>45917</v>
      </c>
      <c r="E130" s="47" t="str">
        <f>IFERROR(VLOOKUP(F130,VPIS!B:R,5,0),"Not Exist")</f>
        <v>DSH</v>
      </c>
      <c r="F130" s="22" t="s">
        <v>54</v>
      </c>
      <c r="G130" s="45" t="str">
        <f>IFERROR(VLOOKUP(F130,VPIS!B:R,2,0),"Not Exist")</f>
        <v>23383-11B</v>
      </c>
      <c r="H130" s="22" t="str">
        <f t="shared" si="15"/>
        <v>3944-VD-0171-DYP-RE-400-DSH-0019</v>
      </c>
      <c r="I130" s="25" t="str">
        <f>IFERROR(VLOOKUP(F130,VPIS!B:R,3,0),"Not Exist")</f>
        <v>Compressor Data Sheet</v>
      </c>
      <c r="J130" s="26" t="s">
        <v>112</v>
      </c>
      <c r="K130" s="24" t="str">
        <f>IF(COUNTIF(F130:$F$1048576,F130)=1,"Y","")</f>
        <v/>
      </c>
      <c r="L130" s="23" t="str">
        <f>IFERROR(VLOOKUP(F130,VPIS!B:R,4,0),"Not Exist")</f>
        <v>A</v>
      </c>
      <c r="M130" s="24" t="s">
        <v>113</v>
      </c>
      <c r="N130" s="63" t="s">
        <v>279</v>
      </c>
      <c r="O130" s="23">
        <v>46125</v>
      </c>
      <c r="P130" s="23">
        <v>46135</v>
      </c>
      <c r="Q130" s="27" t="str">
        <f t="shared" si="16"/>
        <v/>
      </c>
      <c r="R130" s="25"/>
      <c r="S130" s="23"/>
      <c r="T130" s="24"/>
      <c r="U130" s="24"/>
      <c r="V130" s="23"/>
      <c r="W130" s="28" t="str">
        <f t="shared" ca="1" si="17"/>
        <v/>
      </c>
      <c r="X130" s="25"/>
      <c r="Y130" s="23"/>
      <c r="Z130" s="23"/>
      <c r="AA130" s="24"/>
      <c r="AB130" s="29"/>
    </row>
    <row r="131" spans="1:28" ht="15.75" thickBot="1" x14ac:dyDescent="0.3">
      <c r="A131" s="55">
        <v>130</v>
      </c>
      <c r="B131" s="22" t="str">
        <f>IFERROR(VLOOKUP(F131,VPIS!B:R,6,0),"Not Exist")</f>
        <v>PO-PC2312-08</v>
      </c>
      <c r="C131" s="22" t="str">
        <f>IFERROR(VLOOKUP(F131,VPIS!B:R,7,0),"Not Exist")</f>
        <v>Screw Compressor &amp; Roots Blower Package</v>
      </c>
      <c r="D131" s="23">
        <f>IFERROR(VLOOKUP(F131,VPIS!B:R,8,0),"Not Exist")</f>
        <v>45917</v>
      </c>
      <c r="E131" s="47" t="str">
        <f>IFERROR(VLOOKUP(F131,VPIS!B:R,5,0),"Not Exist")</f>
        <v>DSH</v>
      </c>
      <c r="F131" s="22" t="s">
        <v>55</v>
      </c>
      <c r="G131" s="45" t="str">
        <f>IFERROR(VLOOKUP(F131,VPIS!B:R,2,0),"Not Exist")</f>
        <v>23383-12A</v>
      </c>
      <c r="H131" s="22" t="str">
        <f t="shared" si="15"/>
        <v>3944-VD-0171-DYP-RE-400-DSH-0077Y</v>
      </c>
      <c r="I131" s="25" t="str">
        <f>IFERROR(VLOOKUP(F131,VPIS!B:R,3,0),"Not Exist")</f>
        <v>Instrument Data Sheets</v>
      </c>
      <c r="J131" s="26" t="s">
        <v>112</v>
      </c>
      <c r="K131" s="24" t="str">
        <f>IF(COUNTIF(F131:$F$1048576,F131)=1,"Y","")</f>
        <v>Y</v>
      </c>
      <c r="L131" s="23" t="str">
        <f>IFERROR(VLOOKUP(F131,VPIS!B:R,4,0),"Not Exist")</f>
        <v>A</v>
      </c>
      <c r="M131" s="24" t="s">
        <v>113</v>
      </c>
      <c r="N131" s="63" t="s">
        <v>279</v>
      </c>
      <c r="O131" s="23">
        <v>46125</v>
      </c>
      <c r="P131" s="23">
        <v>46135</v>
      </c>
      <c r="Q131" s="27" t="str">
        <f t="shared" si="16"/>
        <v/>
      </c>
      <c r="R131" s="25"/>
      <c r="S131" s="23"/>
      <c r="T131" s="24"/>
      <c r="U131" s="24"/>
      <c r="V131" s="23"/>
      <c r="W131" s="28" t="str">
        <f t="shared" ca="1" si="17"/>
        <v/>
      </c>
      <c r="X131" s="25"/>
      <c r="Y131" s="23"/>
      <c r="Z131" s="23"/>
      <c r="AA131" s="24"/>
      <c r="AB131" s="29"/>
    </row>
    <row r="132" spans="1:28" x14ac:dyDescent="0.25">
      <c r="A132" s="13">
        <v>131</v>
      </c>
      <c r="B132" s="22" t="str">
        <f>IFERROR(VLOOKUP(F132,VPIS!B:R,6,0),"Not Exist")</f>
        <v>PO-PC2312-08</v>
      </c>
      <c r="C132" s="22" t="str">
        <f>IFERROR(VLOOKUP(F132,VPIS!B:R,7,0),"Not Exist")</f>
        <v>Screw Compressor &amp; Roots Blower Package</v>
      </c>
      <c r="D132" s="23">
        <f>IFERROR(VLOOKUP(F132,VPIS!B:R,8,0),"Not Exist")</f>
        <v>45971</v>
      </c>
      <c r="E132" s="47" t="str">
        <f>IFERROR(VLOOKUP(F132,VPIS!B:R,5,0),"Not Exist")</f>
        <v>DSH</v>
      </c>
      <c r="F132" s="22" t="s">
        <v>57</v>
      </c>
      <c r="G132" s="45" t="str">
        <f>IFERROR(VLOOKUP(F132,VPIS!B:R,2,0),"Not Exist")</f>
        <v>23383-12B</v>
      </c>
      <c r="H132" s="22" t="str">
        <f t="shared" si="15"/>
        <v>3944-VD-0171-DYP-RE-400-DSH-0006</v>
      </c>
      <c r="I132" s="25" t="str">
        <f>IFERROR(VLOOKUP(F132,VPIS!B:R,3,0),"Not Exist")</f>
        <v>PSV Data Sheets</v>
      </c>
      <c r="J132" s="26" t="s">
        <v>130</v>
      </c>
      <c r="K132" s="24" t="str">
        <f>IF(COUNTIF(F132:$F$1048576,F132)=1,"Y","")</f>
        <v/>
      </c>
      <c r="L132" s="23" t="str">
        <f>IFERROR(VLOOKUP(F132,VPIS!B:R,4,0),"Not Exist")</f>
        <v>A</v>
      </c>
      <c r="M132" s="24" t="s">
        <v>113</v>
      </c>
      <c r="N132" s="63" t="s">
        <v>279</v>
      </c>
      <c r="O132" s="23">
        <v>46125</v>
      </c>
      <c r="P132" s="23">
        <v>46135</v>
      </c>
      <c r="Q132" s="27" t="str">
        <f t="shared" si="16"/>
        <v/>
      </c>
      <c r="R132" s="25"/>
      <c r="S132" s="23"/>
      <c r="T132" s="24"/>
      <c r="U132" s="24"/>
      <c r="V132" s="23"/>
      <c r="W132" s="28" t="str">
        <f t="shared" ca="1" si="17"/>
        <v/>
      </c>
      <c r="X132" s="25"/>
      <c r="Y132" s="23"/>
      <c r="Z132" s="23"/>
      <c r="AA132" s="24"/>
      <c r="AB132" s="29"/>
    </row>
    <row r="133" spans="1:28" ht="15.75" thickBot="1" x14ac:dyDescent="0.3">
      <c r="A133" s="55">
        <v>132</v>
      </c>
      <c r="B133" s="22" t="str">
        <f>IFERROR(VLOOKUP(F133,VPIS!B:R,6,0),"Not Exist")</f>
        <v>PO-PC2312-08</v>
      </c>
      <c r="C133" s="22" t="str">
        <f>IFERROR(VLOOKUP(F133,VPIS!B:R,7,0),"Not Exist")</f>
        <v>Screw Compressor &amp; Roots Blower Package</v>
      </c>
      <c r="D133" s="23">
        <f>IFERROR(VLOOKUP(F133,VPIS!B:R,8,0),"Not Exist")</f>
        <v>45917</v>
      </c>
      <c r="E133" s="47" t="str">
        <f>IFERROR(VLOOKUP(F133,VPIS!B:R,5,0),"Not Exist")</f>
        <v>CAL</v>
      </c>
      <c r="F133" s="22" t="s">
        <v>59</v>
      </c>
      <c r="G133" s="45" t="str">
        <f>IFERROR(VLOOKUP(F133,VPIS!B:R,2,0),"Not Exist")</f>
        <v>23383-12D</v>
      </c>
      <c r="H133" s="22" t="str">
        <f t="shared" si="15"/>
        <v>3944-VD-0171-DYP-RE-400-CAL-0007Y</v>
      </c>
      <c r="I133" s="25" t="str">
        <f>IFERROR(VLOOKUP(F133,VPIS!B:R,3,0),"Not Exist")</f>
        <v>PSV sizing calculations</v>
      </c>
      <c r="J133" s="26" t="s">
        <v>109</v>
      </c>
      <c r="K133" s="24" t="str">
        <f>IF(COUNTIF(F133:$F$1048576,F133)=1,"Y","")</f>
        <v>Y</v>
      </c>
      <c r="L133" s="23" t="str">
        <f>IFERROR(VLOOKUP(F133,VPIS!B:R,4,0),"Not Exist")</f>
        <v>I</v>
      </c>
      <c r="M133" s="24" t="s">
        <v>208</v>
      </c>
      <c r="N133" s="22" t="s">
        <v>281</v>
      </c>
      <c r="O133" s="23">
        <v>46136</v>
      </c>
      <c r="P133" s="23">
        <v>46147</v>
      </c>
      <c r="Q133" s="27" t="str">
        <f t="shared" si="16"/>
        <v/>
      </c>
      <c r="R133" s="25"/>
      <c r="S133" s="23"/>
      <c r="T133" s="24"/>
      <c r="U133" s="24"/>
      <c r="V133" s="23"/>
      <c r="W133" s="28" t="str">
        <f t="shared" ca="1" si="17"/>
        <v/>
      </c>
      <c r="X133" s="25"/>
      <c r="Y133" s="23"/>
      <c r="Z133" s="23"/>
      <c r="AA133" s="24"/>
      <c r="AB133" s="29"/>
    </row>
    <row r="134" spans="1:28" x14ac:dyDescent="0.25">
      <c r="A134" s="13">
        <v>133</v>
      </c>
      <c r="B134" s="22" t="str">
        <f>IFERROR(VLOOKUP(F134,VPIS!B:R,6,0),"Not Exist")</f>
        <v>PO-PC2312-08</v>
      </c>
      <c r="C134" s="22" t="str">
        <f>IFERROR(VLOOKUP(F134,VPIS!B:R,7,0),"Not Exist")</f>
        <v>Screw Compressor &amp; Roots Blower Package</v>
      </c>
      <c r="D134" s="23">
        <f>IFERROR(VLOOKUP(F134,VPIS!B:R,8,0),"Not Exist")</f>
        <v>45971</v>
      </c>
      <c r="E134" s="47" t="str">
        <f>IFERROR(VLOOKUP(F134,VPIS!B:R,5,0),"Not Exist")</f>
        <v>DSH</v>
      </c>
      <c r="F134" s="22" t="s">
        <v>57</v>
      </c>
      <c r="G134" s="45" t="str">
        <f>IFERROR(VLOOKUP(F134,VPIS!B:R,2,0),"Not Exist")</f>
        <v>23383-12B</v>
      </c>
      <c r="H134" s="22" t="str">
        <f t="shared" si="15"/>
        <v>3944-VD-0171-DYP-RE-400-DSH-0006Y</v>
      </c>
      <c r="I134" s="25" t="str">
        <f>IFERROR(VLOOKUP(F134,VPIS!B:R,3,0),"Not Exist")</f>
        <v>PSV Data Sheets</v>
      </c>
      <c r="J134" s="26" t="s">
        <v>109</v>
      </c>
      <c r="K134" s="24" t="str">
        <f>IF(COUNTIF(F134:$F$1048576,F134)=1,"Y","")</f>
        <v>Y</v>
      </c>
      <c r="L134" s="23" t="str">
        <f>IFERROR(VLOOKUP(F134,VPIS!B:R,4,0),"Not Exist")</f>
        <v>A</v>
      </c>
      <c r="M134" s="24" t="s">
        <v>113</v>
      </c>
      <c r="N134" s="22" t="s">
        <v>282</v>
      </c>
      <c r="O134" s="23">
        <v>46135</v>
      </c>
      <c r="P134" s="23">
        <v>46147</v>
      </c>
      <c r="Q134" s="27" t="str">
        <f t="shared" si="16"/>
        <v/>
      </c>
      <c r="R134" s="25"/>
      <c r="S134" s="23"/>
      <c r="T134" s="24"/>
      <c r="U134" s="24"/>
      <c r="V134" s="23"/>
      <c r="W134" s="28" t="str">
        <f t="shared" ca="1" si="17"/>
        <v/>
      </c>
      <c r="X134" s="25"/>
      <c r="Y134" s="23"/>
      <c r="Z134" s="23"/>
      <c r="AA134" s="24"/>
      <c r="AB134" s="29"/>
    </row>
    <row r="135" spans="1:28" ht="15.75" thickBot="1" x14ac:dyDescent="0.3">
      <c r="A135" s="55">
        <v>134</v>
      </c>
      <c r="B135" s="22" t="str">
        <f>IFERROR(VLOOKUP(F135,VPIS!B:R,6,0),"Not Exist")</f>
        <v>PO-PC2312-08</v>
      </c>
      <c r="C135" s="22" t="str">
        <f>IFERROR(VLOOKUP(F135,VPIS!B:R,7,0),"Not Exist")</f>
        <v>Screw Compressor &amp; Roots Blower Package</v>
      </c>
      <c r="D135" s="23">
        <f>IFERROR(VLOOKUP(F135,VPIS!B:R,8,0),"Not Exist")</f>
        <v>45917</v>
      </c>
      <c r="E135" s="47" t="str">
        <f>IFERROR(VLOOKUP(F135,VPIS!B:R,5,0),"Not Exist")</f>
        <v>DSH</v>
      </c>
      <c r="F135" s="22" t="s">
        <v>54</v>
      </c>
      <c r="G135" s="45" t="str">
        <f>IFERROR(VLOOKUP(F135,VPIS!B:R,2,0),"Not Exist")</f>
        <v>23383-11B</v>
      </c>
      <c r="H135" s="22" t="str">
        <f t="shared" si="15"/>
        <v>3944-VD-0171-DYP-RE-400-DSH-0019Y</v>
      </c>
      <c r="I135" s="25" t="str">
        <f>IFERROR(VLOOKUP(F135,VPIS!B:R,3,0),"Not Exist")</f>
        <v>Compressor Data Sheet</v>
      </c>
      <c r="J135" s="26" t="s">
        <v>119</v>
      </c>
      <c r="K135" s="24" t="str">
        <f>IF(COUNTIF(F135:$F$1048576,F135)=1,"Y","")</f>
        <v>Y</v>
      </c>
      <c r="L135" s="23" t="str">
        <f>IFERROR(VLOOKUP(F135,VPIS!B:R,4,0),"Not Exist")</f>
        <v>A</v>
      </c>
      <c r="M135" s="24" t="s">
        <v>113</v>
      </c>
      <c r="N135" s="22" t="s">
        <v>283</v>
      </c>
      <c r="O135" s="23">
        <v>46141</v>
      </c>
      <c r="P135" s="23">
        <v>46152</v>
      </c>
      <c r="Q135" s="27" t="str">
        <f t="shared" si="16"/>
        <v/>
      </c>
      <c r="R135" s="25"/>
      <c r="S135" s="23"/>
      <c r="T135" s="24"/>
      <c r="U135" s="24"/>
      <c r="V135" s="23"/>
      <c r="W135" s="28" t="str">
        <f t="shared" ca="1" si="17"/>
        <v/>
      </c>
      <c r="X135" s="25"/>
      <c r="Y135" s="23"/>
      <c r="Z135" s="23"/>
      <c r="AA135" s="24"/>
      <c r="AB135" s="29"/>
    </row>
    <row r="136" spans="1:28" x14ac:dyDescent="0.25">
      <c r="A136" s="13">
        <v>135</v>
      </c>
      <c r="B136" s="22" t="str">
        <f>IFERROR(VLOOKUP(F136,VPIS!B:R,6,0),"Not Exist")</f>
        <v>PO-PC2312-08</v>
      </c>
      <c r="C136" s="22" t="str">
        <f>IFERROR(VLOOKUP(F136,VPIS!B:R,7,0),"Not Exist")</f>
        <v>Screw Compressor &amp; Roots Blower Package</v>
      </c>
      <c r="D136" s="23">
        <f>IFERROR(VLOOKUP(F136,VPIS!B:R,8,0),"Not Exist")</f>
        <v>45966</v>
      </c>
      <c r="E136" s="47" t="str">
        <f>IFERROR(VLOOKUP(F136,VPIS!B:R,5,0),"Not Exist")</f>
        <v>DWG</v>
      </c>
      <c r="F136" s="64" t="s">
        <v>67</v>
      </c>
      <c r="G136" s="45" t="str">
        <f>IFERROR(VLOOKUP(F136,VPIS!B:R,2,0),"Not Exist")</f>
        <v>23383-16</v>
      </c>
      <c r="H136" s="22" t="str">
        <f t="shared" si="15"/>
        <v>3944-VD-0171-DYP-RE-400-DWG-0013Y</v>
      </c>
      <c r="I136" s="25" t="str">
        <f>IFERROR(VLOOKUP(F136,VPIS!B:R,3,0),"Not Exist")</f>
        <v>Package Nameplate Drawing</v>
      </c>
      <c r="J136" s="26" t="s">
        <v>111</v>
      </c>
      <c r="K136" s="24" t="str">
        <f>IF(COUNTIF(F136:$F$1048576,F136)=1,"Y","")</f>
        <v>Y</v>
      </c>
      <c r="L136" s="23" t="str">
        <f>IFERROR(VLOOKUP(F136,VPIS!B:R,4,0),"Not Exist")</f>
        <v>A</v>
      </c>
      <c r="M136" s="24" t="s">
        <v>113</v>
      </c>
      <c r="N136" s="22" t="s">
        <v>283</v>
      </c>
      <c r="O136" s="23">
        <v>46141</v>
      </c>
      <c r="P136" s="23">
        <v>46152</v>
      </c>
      <c r="Q136" s="27" t="str">
        <f t="shared" si="16"/>
        <v/>
      </c>
      <c r="R136" s="25"/>
      <c r="S136" s="23"/>
      <c r="T136" s="24"/>
      <c r="U136" s="24"/>
      <c r="V136" s="23"/>
      <c r="W136" s="28" t="str">
        <f t="shared" ca="1" si="17"/>
        <v/>
      </c>
      <c r="X136" s="25"/>
      <c r="Y136" s="23"/>
      <c r="Z136" s="23"/>
      <c r="AA136" s="24"/>
      <c r="AB136" s="29"/>
    </row>
    <row r="137" spans="1:28" ht="15.75" thickBot="1" x14ac:dyDescent="0.3">
      <c r="A137" s="55">
        <v>136</v>
      </c>
      <c r="B137" s="22" t="str">
        <f>IFERROR(VLOOKUP(F137,VPIS!B:R,6,0),"Not Exist")</f>
        <v>PO-PC2312-08</v>
      </c>
      <c r="C137" s="22" t="str">
        <f>IFERROR(VLOOKUP(F137,VPIS!B:R,7,0),"Not Exist")</f>
        <v>Screw Compressor &amp; Roots Blower Package</v>
      </c>
      <c r="D137" s="23">
        <f>IFERROR(VLOOKUP(F137,VPIS!B:R,8,0),"Not Exist")</f>
        <v>45959</v>
      </c>
      <c r="E137" s="47" t="str">
        <f>IFERROR(VLOOKUP(F137,VPIS!B:R,5,0),"Not Exist")</f>
        <v>DWG</v>
      </c>
      <c r="F137" s="22" t="s">
        <v>44</v>
      </c>
      <c r="G137" s="45" t="str">
        <f>IFERROR(VLOOKUP(F137,VPIS!B:R,2,0),"Not Exist")</f>
        <v>23383-07</v>
      </c>
      <c r="H137" s="22" t="str">
        <f t="shared" si="15"/>
        <v>3944-VD-0171-DYP-RE-400-DWG-0003Y</v>
      </c>
      <c r="I137" s="25" t="str">
        <f>IFERROR(VLOOKUP(F137,VPIS!B:R,3,0),"Not Exist")</f>
        <v>Panel Layout Drawing</v>
      </c>
      <c r="J137" s="26" t="s">
        <v>133</v>
      </c>
      <c r="K137" s="24" t="str">
        <f>IF(COUNTIF(F137:$F$1048576,F137)=1,"Y","")</f>
        <v>Y</v>
      </c>
      <c r="L137" s="23" t="str">
        <f>IFERROR(VLOOKUP(F137,VPIS!B:R,4,0),"Not Exist")</f>
        <v>A</v>
      </c>
      <c r="M137" s="24" t="s">
        <v>113</v>
      </c>
      <c r="N137" s="22" t="s">
        <v>284</v>
      </c>
      <c r="O137" s="23">
        <v>46142</v>
      </c>
      <c r="P137" s="23">
        <v>46152</v>
      </c>
      <c r="Q137" s="27" t="str">
        <f t="shared" si="16"/>
        <v/>
      </c>
      <c r="R137" s="25"/>
      <c r="S137" s="23"/>
      <c r="T137" s="24"/>
      <c r="U137" s="24"/>
      <c r="V137" s="23"/>
      <c r="W137" s="28" t="str">
        <f t="shared" ca="1" si="17"/>
        <v/>
      </c>
      <c r="X137" s="25"/>
      <c r="Y137" s="23"/>
      <c r="Z137" s="23"/>
      <c r="AA137" s="24"/>
      <c r="AB137" s="29"/>
    </row>
    <row r="138" spans="1:28" x14ac:dyDescent="0.25">
      <c r="A138" s="13">
        <v>137</v>
      </c>
      <c r="B138" s="22" t="str">
        <f>IFERROR(VLOOKUP(F138,VPIS!B:R,6,0),"Not Exist")</f>
        <v>PO-PC2312-08</v>
      </c>
      <c r="C138" s="22" t="str">
        <f>IFERROR(VLOOKUP(F138,VPIS!B:R,7,0),"Not Exist")</f>
        <v>Screw Compressor &amp; Roots Blower Package</v>
      </c>
      <c r="D138" s="23">
        <f>IFERROR(VLOOKUP(F138,VPIS!B:R,8,0),"Not Exist")</f>
        <v>45971</v>
      </c>
      <c r="E138" s="47" t="str">
        <f>IFERROR(VLOOKUP(F138,VPIS!B:R,5,0),"Not Exist")</f>
        <v>LST</v>
      </c>
      <c r="F138" s="22" t="s">
        <v>92</v>
      </c>
      <c r="G138" s="45" t="str">
        <f>IFERROR(VLOOKUP(F138,VPIS!B:R,2,0),"Not Exist")</f>
        <v>23383-36</v>
      </c>
      <c r="H138" s="22" t="str">
        <f t="shared" si="15"/>
        <v>3944-VD-0171-DYP-RE-400-LST-0092Y</v>
      </c>
      <c r="I138" s="25" t="str">
        <f>IFERROR(VLOOKUP(F138,VPIS!B:R,3,0),"Not Exist")</f>
        <v>Alarm And Trip Set Point List</v>
      </c>
      <c r="J138" s="26" t="s">
        <v>133</v>
      </c>
      <c r="K138" s="24" t="str">
        <f>IF(COUNTIF(F138:$F$1048576,F138)=1,"Y","")</f>
        <v>Y</v>
      </c>
      <c r="L138" s="23" t="str">
        <f>IFERROR(VLOOKUP(F138,VPIS!B:R,4,0),"Not Exist")</f>
        <v>A</v>
      </c>
      <c r="M138" s="24" t="s">
        <v>113</v>
      </c>
      <c r="N138" s="22" t="s">
        <v>285</v>
      </c>
      <c r="O138" s="23">
        <v>46142</v>
      </c>
      <c r="P138" s="23">
        <v>46152</v>
      </c>
      <c r="Q138" s="27" t="str">
        <f t="shared" si="16"/>
        <v/>
      </c>
      <c r="R138" s="25"/>
      <c r="S138" s="23"/>
      <c r="T138" s="24"/>
      <c r="U138" s="24"/>
      <c r="V138" s="23"/>
      <c r="W138" s="28" t="str">
        <f t="shared" ca="1" si="17"/>
        <v/>
      </c>
      <c r="X138" s="25"/>
      <c r="Y138" s="23"/>
      <c r="Z138" s="23"/>
      <c r="AA138" s="24"/>
      <c r="AB138" s="29"/>
    </row>
    <row r="139" spans="1:28" ht="15.75" thickBot="1" x14ac:dyDescent="0.3">
      <c r="A139" s="55">
        <v>138</v>
      </c>
      <c r="B139" s="22" t="str">
        <f>IFERROR(VLOOKUP(F139,VPIS!B:R,6,0),"Not Exist")</f>
        <v>PO-PC2312-08</v>
      </c>
      <c r="C139" s="22" t="str">
        <f>IFERROR(VLOOKUP(F139,VPIS!B:R,7,0),"Not Exist")</f>
        <v>Screw Compressor &amp; Roots Blower Package</v>
      </c>
      <c r="D139" s="23">
        <f>IFERROR(VLOOKUP(F139,VPIS!B:R,8,0),"Not Exist")</f>
        <v>45971</v>
      </c>
      <c r="E139" s="47" t="str">
        <f>IFERROR(VLOOKUP(F139,VPIS!B:R,5,0),"Not Exist")</f>
        <v>INX</v>
      </c>
      <c r="F139" s="30" t="s">
        <v>90</v>
      </c>
      <c r="G139" s="45" t="str">
        <f>IFERROR(VLOOKUP(F139,VPIS!B:R,2,0),"Not Exist")</f>
        <v>23383-35</v>
      </c>
      <c r="H139" s="22" t="str">
        <f t="shared" si="15"/>
        <v>3944-VD-0171-DYP-RE-400-INX-0076Y</v>
      </c>
      <c r="I139" s="25" t="str">
        <f>IFERROR(VLOOKUP(F139,VPIS!B:R,3,0),"Not Exist")</f>
        <v>Instrument Index</v>
      </c>
      <c r="J139" s="26" t="s">
        <v>133</v>
      </c>
      <c r="K139" s="24" t="str">
        <f>IF(COUNTIF(F139:$F$1048576,F139)=1,"Y","")</f>
        <v>Y</v>
      </c>
      <c r="L139" s="23" t="str">
        <f>IFERROR(VLOOKUP(F139,VPIS!B:R,4,0),"Not Exist")</f>
        <v>A</v>
      </c>
      <c r="M139" s="24" t="s">
        <v>113</v>
      </c>
      <c r="N139" s="22" t="s">
        <v>286</v>
      </c>
      <c r="O139" s="23">
        <v>46142</v>
      </c>
      <c r="P139" s="23">
        <v>46152</v>
      </c>
      <c r="Q139" s="27" t="str">
        <f t="shared" si="16"/>
        <v/>
      </c>
      <c r="R139" s="25"/>
      <c r="S139" s="23"/>
      <c r="T139" s="24"/>
      <c r="U139" s="24"/>
      <c r="V139" s="23"/>
      <c r="W139" s="28" t="str">
        <f t="shared" ca="1" si="17"/>
        <v/>
      </c>
      <c r="X139" s="25"/>
      <c r="Y139" s="23"/>
      <c r="Z139" s="23"/>
      <c r="AA139" s="24"/>
      <c r="AB139" s="29"/>
    </row>
    <row r="140" spans="1:28" ht="15.75" thickTop="1" x14ac:dyDescent="0.25">
      <c r="A140" s="13">
        <v>139</v>
      </c>
      <c r="B140" s="22" t="str">
        <f>IFERROR(VLOOKUP(F140,VPIS!B:R,6,0),"Not Exist")</f>
        <v>Not Exist</v>
      </c>
      <c r="C140" s="22" t="str">
        <f>IFERROR(VLOOKUP(F140,VPIS!B:R,7,0),"Not Exist")</f>
        <v>Not Exist</v>
      </c>
      <c r="D140" s="23" t="str">
        <f>IFERROR(VLOOKUP(F140,VPIS!B:R,8,0),"Not Exist")</f>
        <v>Not Exist</v>
      </c>
      <c r="E140" s="47" t="str">
        <f>IFERROR(VLOOKUP(F140,VPIS!B:R,5,0),"Not Exist")</f>
        <v>Not Exist</v>
      </c>
      <c r="F140" s="22"/>
      <c r="G140" s="45" t="str">
        <f>IFERROR(VLOOKUP(F140,VPIS!B:R,2,0),"Not Exist")</f>
        <v>Not Exist</v>
      </c>
      <c r="H140" s="22" t="str">
        <f t="shared" si="15"/>
        <v/>
      </c>
      <c r="I140" s="25" t="str">
        <f>IFERROR(VLOOKUP(F140,VPIS!B:R,3,0),"Not Exist")</f>
        <v>Not Exist</v>
      </c>
      <c r="J140" s="26"/>
      <c r="K140" s="24" t="str">
        <f>IF(COUNTIF(F140:$F$1048576,F140)=1,"Y","")</f>
        <v/>
      </c>
      <c r="L140" s="23" t="str">
        <f>IFERROR(VLOOKUP(F140,VPIS!B:R,4,0),"Not Exist")</f>
        <v>Not Exist</v>
      </c>
      <c r="M140" s="24"/>
      <c r="N140" s="22"/>
      <c r="O140" s="23"/>
      <c r="P140" s="23"/>
      <c r="Q140" s="27" t="str">
        <f t="shared" si="16"/>
        <v/>
      </c>
      <c r="R140" s="25"/>
      <c r="S140" s="23"/>
      <c r="T140" s="24"/>
      <c r="U140" s="24"/>
      <c r="V140" s="23"/>
      <c r="W140" s="28" t="str">
        <f t="shared" ca="1" si="17"/>
        <v/>
      </c>
      <c r="X140" s="25"/>
      <c r="Y140" s="23"/>
      <c r="Z140" s="23"/>
      <c r="AA140" s="24"/>
      <c r="AB140" s="29"/>
    </row>
    <row r="141" spans="1:28" ht="15.75" thickBot="1" x14ac:dyDescent="0.3">
      <c r="A141" s="55">
        <v>140</v>
      </c>
      <c r="B141" s="22" t="str">
        <f>IFERROR(VLOOKUP(F141,VPIS!B:R,6,0),"Not Exist")</f>
        <v>Not Exist</v>
      </c>
      <c r="C141" s="22" t="str">
        <f>IFERROR(VLOOKUP(F141,VPIS!B:R,7,0),"Not Exist")</f>
        <v>Not Exist</v>
      </c>
      <c r="D141" s="23" t="str">
        <f>IFERROR(VLOOKUP(F141,VPIS!B:R,8,0),"Not Exist")</f>
        <v>Not Exist</v>
      </c>
      <c r="E141" s="47" t="str">
        <f>IFERROR(VLOOKUP(F141,VPIS!B:R,5,0),"Not Exist")</f>
        <v>Not Exist</v>
      </c>
      <c r="F141" s="22"/>
      <c r="G141" s="45" t="str">
        <f>IFERROR(VLOOKUP(F141,VPIS!B:R,2,0),"Not Exist")</f>
        <v>Not Exist</v>
      </c>
      <c r="H141" s="22" t="str">
        <f t="shared" si="15"/>
        <v/>
      </c>
      <c r="I141" s="25" t="str">
        <f>IFERROR(VLOOKUP(F141,VPIS!B:R,3,0),"Not Exist")</f>
        <v>Not Exist</v>
      </c>
      <c r="J141" s="26"/>
      <c r="K141" s="24" t="str">
        <f>IF(COUNTIF(F141:$F$1048576,F141)=1,"Y","")</f>
        <v/>
      </c>
      <c r="L141" s="23" t="str">
        <f>IFERROR(VLOOKUP(F141,VPIS!B:R,4,0),"Not Exist")</f>
        <v>Not Exist</v>
      </c>
      <c r="M141" s="24"/>
      <c r="N141" s="22"/>
      <c r="O141" s="23"/>
      <c r="P141" s="23"/>
      <c r="Q141" s="27" t="str">
        <f t="shared" si="16"/>
        <v/>
      </c>
      <c r="R141" s="25"/>
      <c r="S141" s="23"/>
      <c r="T141" s="24"/>
      <c r="U141" s="24"/>
      <c r="V141" s="23"/>
      <c r="W141" s="28" t="str">
        <f t="shared" ca="1" si="17"/>
        <v/>
      </c>
      <c r="X141" s="25"/>
      <c r="Y141" s="23"/>
      <c r="Z141" s="23"/>
      <c r="AA141" s="24"/>
      <c r="AB141" s="29"/>
    </row>
    <row r="142" spans="1:28" x14ac:dyDescent="0.25">
      <c r="A142" s="13">
        <v>141</v>
      </c>
      <c r="B142" s="22" t="str">
        <f>IFERROR(VLOOKUP(F142,VPIS!B:R,6,0),"Not Exist")</f>
        <v>Not Exist</v>
      </c>
      <c r="C142" s="22" t="str">
        <f>IFERROR(VLOOKUP(F142,VPIS!B:R,7,0),"Not Exist")</f>
        <v>Not Exist</v>
      </c>
      <c r="D142" s="23" t="str">
        <f>IFERROR(VLOOKUP(F142,VPIS!B:R,8,0),"Not Exist")</f>
        <v>Not Exist</v>
      </c>
      <c r="E142" s="47" t="str">
        <f>IFERROR(VLOOKUP(F142,VPIS!B:R,5,0),"Not Exist")</f>
        <v>Not Exist</v>
      </c>
      <c r="F142" s="22"/>
      <c r="G142" s="45" t="str">
        <f>IFERROR(VLOOKUP(F142,VPIS!B:R,2,0),"Not Exist")</f>
        <v>Not Exist</v>
      </c>
      <c r="H142" s="22" t="str">
        <f t="shared" si="15"/>
        <v/>
      </c>
      <c r="I142" s="25" t="str">
        <f>IFERROR(VLOOKUP(F142,VPIS!B:R,3,0),"Not Exist")</f>
        <v>Not Exist</v>
      </c>
      <c r="J142" s="26"/>
      <c r="K142" s="24" t="str">
        <f>IF(COUNTIF(F142:$F$1048576,F142)=1,"Y","")</f>
        <v/>
      </c>
      <c r="L142" s="23" t="str">
        <f>IFERROR(VLOOKUP(F142,VPIS!B:R,4,0),"Not Exist")</f>
        <v>Not Exist</v>
      </c>
      <c r="M142" s="24"/>
      <c r="N142" s="22"/>
      <c r="O142" s="23"/>
      <c r="P142" s="23"/>
      <c r="Q142" s="27" t="str">
        <f t="shared" si="16"/>
        <v/>
      </c>
      <c r="R142" s="25"/>
      <c r="S142" s="23"/>
      <c r="T142" s="24"/>
      <c r="U142" s="24"/>
      <c r="V142" s="23"/>
      <c r="W142" s="28" t="str">
        <f t="shared" ca="1" si="17"/>
        <v/>
      </c>
      <c r="X142" s="25"/>
      <c r="Y142" s="23"/>
      <c r="Z142" s="23"/>
      <c r="AA142" s="24"/>
      <c r="AB142" s="29"/>
    </row>
    <row r="143" spans="1:28" ht="15.75" thickBot="1" x14ac:dyDescent="0.3">
      <c r="A143" s="55">
        <v>142</v>
      </c>
      <c r="B143" s="22" t="str">
        <f>IFERROR(VLOOKUP(F143,VPIS!B:R,6,0),"Not Exist")</f>
        <v>Not Exist</v>
      </c>
      <c r="C143" s="22" t="str">
        <f>IFERROR(VLOOKUP(F143,VPIS!B:R,7,0),"Not Exist")</f>
        <v>Not Exist</v>
      </c>
      <c r="D143" s="23" t="str">
        <f>IFERROR(VLOOKUP(F143,VPIS!B:R,8,0),"Not Exist")</f>
        <v>Not Exist</v>
      </c>
      <c r="E143" s="47" t="str">
        <f>IFERROR(VLOOKUP(F143,VPIS!B:R,5,0),"Not Exist")</f>
        <v>Not Exist</v>
      </c>
      <c r="F143" s="22"/>
      <c r="G143" s="45" t="str">
        <f>IFERROR(VLOOKUP(F143,VPIS!B:R,2,0),"Not Exist")</f>
        <v>Not Exist</v>
      </c>
      <c r="H143" s="22" t="str">
        <f t="shared" si="15"/>
        <v/>
      </c>
      <c r="I143" s="25" t="str">
        <f>IFERROR(VLOOKUP(F143,VPIS!B:R,3,0),"Not Exist")</f>
        <v>Not Exist</v>
      </c>
      <c r="J143" s="26"/>
      <c r="K143" s="24" t="str">
        <f>IF(COUNTIF(F143:$F$1048576,F143)=1,"Y","")</f>
        <v/>
      </c>
      <c r="L143" s="23" t="str">
        <f>IFERROR(VLOOKUP(F143,VPIS!B:R,4,0),"Not Exist")</f>
        <v>Not Exist</v>
      </c>
      <c r="M143" s="24"/>
      <c r="N143" s="22"/>
      <c r="O143" s="23"/>
      <c r="P143" s="23"/>
      <c r="Q143" s="27" t="str">
        <f t="shared" si="16"/>
        <v/>
      </c>
      <c r="R143" s="25"/>
      <c r="S143" s="23"/>
      <c r="T143" s="24"/>
      <c r="U143" s="24"/>
      <c r="V143" s="23"/>
      <c r="W143" s="28" t="str">
        <f t="shared" ca="1" si="17"/>
        <v/>
      </c>
      <c r="X143" s="25"/>
      <c r="Y143" s="23"/>
      <c r="Z143" s="23"/>
      <c r="AA143" s="24"/>
      <c r="AB143" s="29"/>
    </row>
    <row r="144" spans="1:28" x14ac:dyDescent="0.25">
      <c r="A144" s="13">
        <v>143</v>
      </c>
      <c r="B144" s="22" t="str">
        <f>IFERROR(VLOOKUP(F144,VPIS!B:R,6,0),"Not Exist")</f>
        <v>Not Exist</v>
      </c>
      <c r="C144" s="22" t="str">
        <f>IFERROR(VLOOKUP(F144,VPIS!B:R,7,0),"Not Exist")</f>
        <v>Not Exist</v>
      </c>
      <c r="D144" s="23" t="str">
        <f>IFERROR(VLOOKUP(F144,VPIS!B:R,8,0),"Not Exist")</f>
        <v>Not Exist</v>
      </c>
      <c r="E144" s="47" t="str">
        <f>IFERROR(VLOOKUP(F144,VPIS!B:R,5,0),"Not Exist")</f>
        <v>Not Exist</v>
      </c>
      <c r="F144" s="22"/>
      <c r="G144" s="45" t="str">
        <f>IFERROR(VLOOKUP(F144,VPIS!B:R,2,0),"Not Exist")</f>
        <v>Not Exist</v>
      </c>
      <c r="H144" s="22" t="str">
        <f t="shared" si="15"/>
        <v/>
      </c>
      <c r="I144" s="25" t="str">
        <f>IFERROR(VLOOKUP(F144,VPIS!B:R,3,0),"Not Exist")</f>
        <v>Not Exist</v>
      </c>
      <c r="J144" s="26"/>
      <c r="K144" s="24" t="str">
        <f>IF(COUNTIF(F144:$F$1048576,F144)=1,"Y","")</f>
        <v/>
      </c>
      <c r="L144" s="23" t="str">
        <f>IFERROR(VLOOKUP(F144,VPIS!B:R,4,0),"Not Exist")</f>
        <v>Not Exist</v>
      </c>
      <c r="M144" s="24"/>
      <c r="N144" s="22"/>
      <c r="O144" s="23"/>
      <c r="P144" s="23"/>
      <c r="Q144" s="27" t="str">
        <f t="shared" si="16"/>
        <v/>
      </c>
      <c r="R144" s="25"/>
      <c r="S144" s="23"/>
      <c r="T144" s="24"/>
      <c r="U144" s="24"/>
      <c r="V144" s="23"/>
      <c r="W144" s="28" t="str">
        <f t="shared" ca="1" si="17"/>
        <v/>
      </c>
      <c r="X144" s="25"/>
      <c r="Y144" s="23"/>
      <c r="Z144" s="23"/>
      <c r="AA144" s="24"/>
      <c r="AB144" s="29"/>
    </row>
    <row r="145" spans="1:28" ht="15.75" thickBot="1" x14ac:dyDescent="0.3">
      <c r="A145" s="55">
        <v>144</v>
      </c>
      <c r="B145" s="22" t="str">
        <f>IFERROR(VLOOKUP(F145,VPIS!B:R,6,0),"Not Exist")</f>
        <v>Not Exist</v>
      </c>
      <c r="C145" s="22" t="str">
        <f>IFERROR(VLOOKUP(F145,VPIS!B:R,7,0),"Not Exist")</f>
        <v>Not Exist</v>
      </c>
      <c r="D145" s="23" t="str">
        <f>IFERROR(VLOOKUP(F145,VPIS!B:R,8,0),"Not Exist")</f>
        <v>Not Exist</v>
      </c>
      <c r="E145" s="47" t="str">
        <f>IFERROR(VLOOKUP(F145,VPIS!B:R,5,0),"Not Exist")</f>
        <v>Not Exist</v>
      </c>
      <c r="F145" s="22"/>
      <c r="G145" s="45" t="str">
        <f>IFERROR(VLOOKUP(F145,VPIS!B:R,2,0),"Not Exist")</f>
        <v>Not Exist</v>
      </c>
      <c r="H145" s="22" t="str">
        <f t="shared" si="15"/>
        <v/>
      </c>
      <c r="I145" s="25" t="str">
        <f>IFERROR(VLOOKUP(F145,VPIS!B:R,3,0),"Not Exist")</f>
        <v>Not Exist</v>
      </c>
      <c r="J145" s="26"/>
      <c r="K145" s="24" t="str">
        <f>IF(COUNTIF(F145:$F$1048576,F145)=1,"Y","")</f>
        <v/>
      </c>
      <c r="L145" s="23" t="str">
        <f>IFERROR(VLOOKUP(F145,VPIS!B:R,4,0),"Not Exist")</f>
        <v>Not Exist</v>
      </c>
      <c r="M145" s="24"/>
      <c r="N145" s="22"/>
      <c r="O145" s="23"/>
      <c r="P145" s="23"/>
      <c r="Q145" s="27" t="str">
        <f t="shared" si="16"/>
        <v/>
      </c>
      <c r="R145" s="25"/>
      <c r="S145" s="23"/>
      <c r="T145" s="24"/>
      <c r="U145" s="24"/>
      <c r="V145" s="23"/>
      <c r="W145" s="28" t="str">
        <f t="shared" ca="1" si="17"/>
        <v/>
      </c>
      <c r="X145" s="25"/>
      <c r="Y145" s="23"/>
      <c r="Z145" s="23"/>
      <c r="AA145" s="24"/>
      <c r="AB145" s="29"/>
    </row>
    <row r="146" spans="1:28" x14ac:dyDescent="0.25">
      <c r="A146" s="13">
        <v>145</v>
      </c>
      <c r="B146" s="22" t="str">
        <f>IFERROR(VLOOKUP(F146,VPIS!B:R,6,0),"Not Exist")</f>
        <v>Not Exist</v>
      </c>
      <c r="C146" s="22" t="str">
        <f>IFERROR(VLOOKUP(F146,VPIS!B:R,7,0),"Not Exist")</f>
        <v>Not Exist</v>
      </c>
      <c r="D146" s="23" t="str">
        <f>IFERROR(VLOOKUP(F146,VPIS!B:R,8,0),"Not Exist")</f>
        <v>Not Exist</v>
      </c>
      <c r="E146" s="47" t="str">
        <f>IFERROR(VLOOKUP(F146,VPIS!B:R,5,0),"Not Exist")</f>
        <v>Not Exist</v>
      </c>
      <c r="F146" s="22"/>
      <c r="G146" s="45" t="str">
        <f>IFERROR(VLOOKUP(F146,VPIS!B:R,2,0),"Not Exist")</f>
        <v>Not Exist</v>
      </c>
      <c r="H146" s="22" t="str">
        <f t="shared" si="15"/>
        <v/>
      </c>
      <c r="I146" s="25" t="str">
        <f>IFERROR(VLOOKUP(F146,VPIS!B:R,3,0),"Not Exist")</f>
        <v>Not Exist</v>
      </c>
      <c r="J146" s="26"/>
      <c r="K146" s="24" t="str">
        <f>IF(COUNTIF(F146:$F$1048576,F146)=1,"Y","")</f>
        <v/>
      </c>
      <c r="L146" s="23" t="str">
        <f>IFERROR(VLOOKUP(F146,VPIS!B:R,4,0),"Not Exist")</f>
        <v>Not Exist</v>
      </c>
      <c r="M146" s="24"/>
      <c r="N146" s="22"/>
      <c r="O146" s="23"/>
      <c r="P146" s="23"/>
      <c r="Q146" s="27" t="str">
        <f t="shared" si="16"/>
        <v/>
      </c>
      <c r="R146" s="25"/>
      <c r="S146" s="23"/>
      <c r="T146" s="24"/>
      <c r="U146" s="24"/>
      <c r="V146" s="23"/>
      <c r="W146" s="28" t="str">
        <f t="shared" ca="1" si="17"/>
        <v/>
      </c>
      <c r="X146" s="25"/>
      <c r="Y146" s="23"/>
      <c r="Z146" s="23"/>
      <c r="AA146" s="24"/>
      <c r="AB146" s="29"/>
    </row>
    <row r="147" spans="1:28" ht="15.75" thickBot="1" x14ac:dyDescent="0.3">
      <c r="A147" s="55">
        <v>146</v>
      </c>
      <c r="B147" s="22" t="str">
        <f>IFERROR(VLOOKUP(F147,VPIS!B:R,6,0),"Not Exist")</f>
        <v>Not Exist</v>
      </c>
      <c r="C147" s="22" t="str">
        <f>IFERROR(VLOOKUP(F147,VPIS!B:R,7,0),"Not Exist")</f>
        <v>Not Exist</v>
      </c>
      <c r="D147" s="23" t="str">
        <f>IFERROR(VLOOKUP(F147,VPIS!B:R,8,0),"Not Exist")</f>
        <v>Not Exist</v>
      </c>
      <c r="E147" s="47" t="str">
        <f>IFERROR(VLOOKUP(F147,VPIS!B:R,5,0),"Not Exist")</f>
        <v>Not Exist</v>
      </c>
      <c r="F147" s="22"/>
      <c r="G147" s="45" t="str">
        <f>IFERROR(VLOOKUP(F147,VPIS!B:R,2,0),"Not Exist")</f>
        <v>Not Exist</v>
      </c>
      <c r="H147" s="22" t="str">
        <f t="shared" si="15"/>
        <v/>
      </c>
      <c r="I147" s="25" t="str">
        <f>IFERROR(VLOOKUP(F147,VPIS!B:R,3,0),"Not Exist")</f>
        <v>Not Exist</v>
      </c>
      <c r="J147" s="26"/>
      <c r="K147" s="24" t="str">
        <f>IF(COUNTIF(F147:$F$1048576,F147)=1,"Y","")</f>
        <v/>
      </c>
      <c r="L147" s="23" t="str">
        <f>IFERROR(VLOOKUP(F147,VPIS!B:R,4,0),"Not Exist")</f>
        <v>Not Exist</v>
      </c>
      <c r="M147" s="24"/>
      <c r="N147" s="22"/>
      <c r="O147" s="23"/>
      <c r="P147" s="23"/>
      <c r="Q147" s="27" t="str">
        <f t="shared" si="16"/>
        <v/>
      </c>
      <c r="R147" s="25"/>
      <c r="S147" s="23"/>
      <c r="T147" s="24"/>
      <c r="U147" s="24"/>
      <c r="V147" s="23"/>
      <c r="W147" s="28" t="str">
        <f t="shared" ca="1" si="17"/>
        <v/>
      </c>
      <c r="X147" s="25"/>
      <c r="Y147" s="23"/>
      <c r="Z147" s="23"/>
      <c r="AA147" s="24"/>
      <c r="AB147" s="29"/>
    </row>
    <row r="148" spans="1:28" x14ac:dyDescent="0.25">
      <c r="A148" s="13">
        <v>147</v>
      </c>
      <c r="B148" s="22" t="str">
        <f>IFERROR(VLOOKUP(F148,VPIS!B:R,6,0),"Not Exist")</f>
        <v>Not Exist</v>
      </c>
      <c r="C148" s="22" t="str">
        <f>IFERROR(VLOOKUP(F148,VPIS!B:R,7,0),"Not Exist")</f>
        <v>Not Exist</v>
      </c>
      <c r="D148" s="23" t="str">
        <f>IFERROR(VLOOKUP(F148,VPIS!B:R,8,0),"Not Exist")</f>
        <v>Not Exist</v>
      </c>
      <c r="E148" s="47" t="str">
        <f>IFERROR(VLOOKUP(F148,VPIS!B:R,5,0),"Not Exist")</f>
        <v>Not Exist</v>
      </c>
      <c r="F148" s="22"/>
      <c r="G148" s="45" t="str">
        <f>IFERROR(VLOOKUP(F148,VPIS!B:R,2,0),"Not Exist")</f>
        <v>Not Exist</v>
      </c>
      <c r="H148" s="22" t="str">
        <f t="shared" si="15"/>
        <v/>
      </c>
      <c r="I148" s="25" t="str">
        <f>IFERROR(VLOOKUP(F148,VPIS!B:R,3,0),"Not Exist")</f>
        <v>Not Exist</v>
      </c>
      <c r="J148" s="26"/>
      <c r="K148" s="24" t="str">
        <f>IF(COUNTIF(F148:$F$1048576,F148)=1,"Y","")</f>
        <v/>
      </c>
      <c r="L148" s="23" t="str">
        <f>IFERROR(VLOOKUP(F148,VPIS!B:R,4,0),"Not Exist")</f>
        <v>Not Exist</v>
      </c>
      <c r="M148" s="24"/>
      <c r="N148" s="22"/>
      <c r="O148" s="23"/>
      <c r="P148" s="23"/>
      <c r="Q148" s="27" t="str">
        <f t="shared" si="16"/>
        <v/>
      </c>
      <c r="R148" s="25"/>
      <c r="S148" s="23"/>
      <c r="T148" s="24"/>
      <c r="U148" s="24"/>
      <c r="V148" s="23"/>
      <c r="W148" s="28" t="str">
        <f t="shared" ca="1" si="17"/>
        <v/>
      </c>
      <c r="X148" s="25"/>
      <c r="Y148" s="23"/>
      <c r="Z148" s="23"/>
      <c r="AA148" s="24"/>
      <c r="AB148" s="29"/>
    </row>
    <row r="149" spans="1:28" ht="15.75" thickBot="1" x14ac:dyDescent="0.3">
      <c r="A149" s="55">
        <v>148</v>
      </c>
      <c r="B149" s="22" t="str">
        <f>IFERROR(VLOOKUP(F149,VPIS!B:R,6,0),"Not Exist")</f>
        <v>Not Exist</v>
      </c>
      <c r="C149" s="22" t="str">
        <f>IFERROR(VLOOKUP(F149,VPIS!B:R,7,0),"Not Exist")</f>
        <v>Not Exist</v>
      </c>
      <c r="D149" s="23" t="str">
        <f>IFERROR(VLOOKUP(F149,VPIS!B:R,8,0),"Not Exist")</f>
        <v>Not Exist</v>
      </c>
      <c r="E149" s="47" t="str">
        <f>IFERROR(VLOOKUP(F149,VPIS!B:R,5,0),"Not Exist")</f>
        <v>Not Exist</v>
      </c>
      <c r="F149" s="22"/>
      <c r="G149" s="45" t="str">
        <f>IFERROR(VLOOKUP(F149,VPIS!B:R,2,0),"Not Exist")</f>
        <v>Not Exist</v>
      </c>
      <c r="H149" s="22" t="str">
        <f t="shared" si="15"/>
        <v/>
      </c>
      <c r="I149" s="25" t="str">
        <f>IFERROR(VLOOKUP(F149,VPIS!B:R,3,0),"Not Exist")</f>
        <v>Not Exist</v>
      </c>
      <c r="J149" s="26"/>
      <c r="K149" s="24" t="str">
        <f>IF(COUNTIF(F149:$F$1048576,F149)=1,"Y","")</f>
        <v/>
      </c>
      <c r="L149" s="23" t="str">
        <f>IFERROR(VLOOKUP(F149,VPIS!B:R,4,0),"Not Exist")</f>
        <v>Not Exist</v>
      </c>
      <c r="M149" s="24"/>
      <c r="N149" s="22"/>
      <c r="O149" s="23"/>
      <c r="P149" s="23"/>
      <c r="Q149" s="27" t="str">
        <f t="shared" si="16"/>
        <v/>
      </c>
      <c r="R149" s="25"/>
      <c r="S149" s="23"/>
      <c r="T149" s="24"/>
      <c r="U149" s="24"/>
      <c r="V149" s="23"/>
      <c r="W149" s="28" t="str">
        <f t="shared" ca="1" si="17"/>
        <v/>
      </c>
      <c r="X149" s="25"/>
      <c r="Y149" s="23"/>
      <c r="Z149" s="23"/>
      <c r="AA149" s="24"/>
      <c r="AB149" s="29"/>
    </row>
    <row r="150" spans="1:28" x14ac:dyDescent="0.25">
      <c r="A150" s="13">
        <v>149</v>
      </c>
      <c r="B150" s="22" t="str">
        <f>IFERROR(VLOOKUP(F150,VPIS!B:R,6,0),"Not Exist")</f>
        <v>Not Exist</v>
      </c>
      <c r="C150" s="22" t="str">
        <f>IFERROR(VLOOKUP(F150,VPIS!B:R,7,0),"Not Exist")</f>
        <v>Not Exist</v>
      </c>
      <c r="D150" s="23" t="str">
        <f>IFERROR(VLOOKUP(F150,VPIS!B:R,8,0),"Not Exist")</f>
        <v>Not Exist</v>
      </c>
      <c r="E150" s="47" t="str">
        <f>IFERROR(VLOOKUP(F150,VPIS!B:R,5,0),"Not Exist")</f>
        <v>Not Exist</v>
      </c>
      <c r="F150" s="22"/>
      <c r="G150" s="45" t="str">
        <f>IFERROR(VLOOKUP(F150,VPIS!B:R,2,0),"Not Exist")</f>
        <v>Not Exist</v>
      </c>
      <c r="H150" s="22" t="str">
        <f t="shared" si="15"/>
        <v/>
      </c>
      <c r="I150" s="25" t="str">
        <f>IFERROR(VLOOKUP(F150,VPIS!B:R,3,0),"Not Exist")</f>
        <v>Not Exist</v>
      </c>
      <c r="J150" s="26"/>
      <c r="K150" s="24" t="str">
        <f>IF(COUNTIF(F150:$F$1048576,F150)=1,"Y","")</f>
        <v/>
      </c>
      <c r="L150" s="23" t="str">
        <f>IFERROR(VLOOKUP(F150,VPIS!B:R,4,0),"Not Exist")</f>
        <v>Not Exist</v>
      </c>
      <c r="M150" s="24"/>
      <c r="N150" s="22"/>
      <c r="O150" s="23"/>
      <c r="P150" s="23"/>
      <c r="Q150" s="27" t="str">
        <f t="shared" si="16"/>
        <v/>
      </c>
      <c r="R150" s="25"/>
      <c r="S150" s="23"/>
      <c r="T150" s="24"/>
      <c r="U150" s="24"/>
      <c r="V150" s="23"/>
      <c r="W150" s="28" t="str">
        <f t="shared" ca="1" si="17"/>
        <v/>
      </c>
      <c r="X150" s="25"/>
      <c r="Y150" s="23"/>
      <c r="Z150" s="23"/>
      <c r="AA150" s="24"/>
      <c r="AB150" s="29"/>
    </row>
    <row r="151" spans="1:28" ht="15.75" thickBot="1" x14ac:dyDescent="0.3">
      <c r="A151" s="55">
        <v>150</v>
      </c>
      <c r="B151" s="22" t="str">
        <f>IFERROR(VLOOKUP(F151,VPIS!B:R,6,0),"Not Exist")</f>
        <v>Not Exist</v>
      </c>
      <c r="C151" s="22" t="str">
        <f>IFERROR(VLOOKUP(F151,VPIS!B:R,7,0),"Not Exist")</f>
        <v>Not Exist</v>
      </c>
      <c r="D151" s="23" t="str">
        <f>IFERROR(VLOOKUP(F151,VPIS!B:R,8,0),"Not Exist")</f>
        <v>Not Exist</v>
      </c>
      <c r="E151" s="47" t="str">
        <f>IFERROR(VLOOKUP(F151,VPIS!B:R,5,0),"Not Exist")</f>
        <v>Not Exist</v>
      </c>
      <c r="F151" s="22"/>
      <c r="G151" s="45" t="str">
        <f>IFERROR(VLOOKUP(F151,VPIS!B:R,2,0),"Not Exist")</f>
        <v>Not Exist</v>
      </c>
      <c r="H151" s="22" t="str">
        <f t="shared" si="15"/>
        <v/>
      </c>
      <c r="I151" s="25" t="str">
        <f>IFERROR(VLOOKUP(F151,VPIS!B:R,3,0),"Not Exist")</f>
        <v>Not Exist</v>
      </c>
      <c r="J151" s="26"/>
      <c r="K151" s="24" t="str">
        <f>IF(COUNTIF(F151:$F$1048576,F151)=1,"Y","")</f>
        <v/>
      </c>
      <c r="L151" s="23" t="str">
        <f>IFERROR(VLOOKUP(F151,VPIS!B:R,4,0),"Not Exist")</f>
        <v>Not Exist</v>
      </c>
      <c r="M151" s="24"/>
      <c r="N151" s="22"/>
      <c r="O151" s="23"/>
      <c r="P151" s="23"/>
      <c r="Q151" s="27" t="str">
        <f t="shared" si="16"/>
        <v/>
      </c>
      <c r="R151" s="25"/>
      <c r="S151" s="23"/>
      <c r="T151" s="24"/>
      <c r="U151" s="24"/>
      <c r="V151" s="23"/>
      <c r="W151" s="28" t="str">
        <f t="shared" ca="1" si="17"/>
        <v/>
      </c>
      <c r="X151" s="25"/>
      <c r="Y151" s="23"/>
      <c r="Z151" s="23"/>
      <c r="AA151" s="24"/>
      <c r="AB151" s="29"/>
    </row>
    <row r="152" spans="1:28" x14ac:dyDescent="0.25">
      <c r="A152" s="13">
        <v>151</v>
      </c>
      <c r="B152" s="22" t="str">
        <f>IFERROR(VLOOKUP(F152,VPIS!B:R,6,0),"Not Exist")</f>
        <v>Not Exist</v>
      </c>
      <c r="C152" s="22" t="str">
        <f>IFERROR(VLOOKUP(F152,VPIS!B:R,7,0),"Not Exist")</f>
        <v>Not Exist</v>
      </c>
      <c r="D152" s="23" t="str">
        <f>IFERROR(VLOOKUP(F152,VPIS!B:R,8,0),"Not Exist")</f>
        <v>Not Exist</v>
      </c>
      <c r="E152" s="47" t="str">
        <f>IFERROR(VLOOKUP(F152,VPIS!B:R,5,0),"Not Exist")</f>
        <v>Not Exist</v>
      </c>
      <c r="F152" s="22"/>
      <c r="G152" s="45" t="str">
        <f>IFERROR(VLOOKUP(F152,VPIS!B:R,2,0),"Not Exist")</f>
        <v>Not Exist</v>
      </c>
      <c r="H152" s="22" t="str">
        <f t="shared" si="15"/>
        <v/>
      </c>
      <c r="I152" s="25" t="str">
        <f>IFERROR(VLOOKUP(F152,VPIS!B:R,3,0),"Not Exist")</f>
        <v>Not Exist</v>
      </c>
      <c r="J152" s="26"/>
      <c r="K152" s="24" t="str">
        <f>IF(COUNTIF(F152:$F$1048576,F152)=1,"Y","")</f>
        <v/>
      </c>
      <c r="L152" s="23" t="str">
        <f>IFERROR(VLOOKUP(F152,VPIS!B:R,4,0),"Not Exist")</f>
        <v>Not Exist</v>
      </c>
      <c r="M152" s="24"/>
      <c r="N152" s="22"/>
      <c r="O152" s="23"/>
      <c r="P152" s="23"/>
      <c r="Q152" s="27" t="str">
        <f t="shared" si="16"/>
        <v/>
      </c>
      <c r="R152" s="25"/>
      <c r="S152" s="23"/>
      <c r="T152" s="24"/>
      <c r="U152" s="24"/>
      <c r="V152" s="23"/>
      <c r="W152" s="28" t="str">
        <f t="shared" ca="1" si="17"/>
        <v/>
      </c>
      <c r="X152" s="25"/>
      <c r="Y152" s="23"/>
      <c r="Z152" s="23"/>
      <c r="AA152" s="24"/>
      <c r="AB152" s="29"/>
    </row>
    <row r="153" spans="1:28" ht="15.75" thickBot="1" x14ac:dyDescent="0.3">
      <c r="A153" s="55">
        <v>152</v>
      </c>
      <c r="B153" s="22" t="str">
        <f>IFERROR(VLOOKUP(F153,VPIS!B:R,6,0),"Not Exist")</f>
        <v>Not Exist</v>
      </c>
      <c r="C153" s="22" t="str">
        <f>IFERROR(VLOOKUP(F153,VPIS!B:R,7,0),"Not Exist")</f>
        <v>Not Exist</v>
      </c>
      <c r="D153" s="23" t="str">
        <f>IFERROR(VLOOKUP(F153,VPIS!B:R,8,0),"Not Exist")</f>
        <v>Not Exist</v>
      </c>
      <c r="E153" s="47" t="str">
        <f>IFERROR(VLOOKUP(F153,VPIS!B:R,5,0),"Not Exist")</f>
        <v>Not Exist</v>
      </c>
      <c r="F153" s="22"/>
      <c r="G153" s="45" t="str">
        <f>IFERROR(VLOOKUP(F153,VPIS!B:R,2,0),"Not Exist")</f>
        <v>Not Exist</v>
      </c>
      <c r="H153" s="22" t="str">
        <f t="shared" si="15"/>
        <v/>
      </c>
      <c r="I153" s="25" t="str">
        <f>IFERROR(VLOOKUP(F153,VPIS!B:R,3,0),"Not Exist")</f>
        <v>Not Exist</v>
      </c>
      <c r="J153" s="26"/>
      <c r="K153" s="24" t="str">
        <f>IF(COUNTIF(F153:$F$1048576,F153)=1,"Y","")</f>
        <v/>
      </c>
      <c r="L153" s="23" t="str">
        <f>IFERROR(VLOOKUP(F153,VPIS!B:R,4,0),"Not Exist")</f>
        <v>Not Exist</v>
      </c>
      <c r="M153" s="24"/>
      <c r="N153" s="22"/>
      <c r="O153" s="23"/>
      <c r="P153" s="23"/>
      <c r="Q153" s="27" t="str">
        <f t="shared" si="16"/>
        <v/>
      </c>
      <c r="R153" s="25"/>
      <c r="S153" s="23"/>
      <c r="T153" s="24"/>
      <c r="U153" s="24"/>
      <c r="V153" s="23"/>
      <c r="W153" s="28" t="str">
        <f t="shared" ca="1" si="17"/>
        <v/>
      </c>
      <c r="X153" s="25"/>
      <c r="Y153" s="23"/>
      <c r="Z153" s="23"/>
      <c r="AA153" s="24"/>
      <c r="AB153" s="29"/>
    </row>
    <row r="154" spans="1:28" x14ac:dyDescent="0.25">
      <c r="A154" s="13">
        <v>153</v>
      </c>
      <c r="B154" s="22" t="str">
        <f>IFERROR(VLOOKUP(F154,VPIS!B:R,6,0),"Not Exist")</f>
        <v>Not Exist</v>
      </c>
      <c r="C154" s="22" t="str">
        <f>IFERROR(VLOOKUP(F154,VPIS!B:R,7,0),"Not Exist")</f>
        <v>Not Exist</v>
      </c>
      <c r="D154" s="23" t="str">
        <f>IFERROR(VLOOKUP(F154,VPIS!B:R,8,0),"Not Exist")</f>
        <v>Not Exist</v>
      </c>
      <c r="E154" s="47" t="str">
        <f>IFERROR(VLOOKUP(F154,VPIS!B:R,5,0),"Not Exist")</f>
        <v>Not Exist</v>
      </c>
      <c r="F154" s="22"/>
      <c r="G154" s="45" t="str">
        <f>IFERROR(VLOOKUP(F154,VPIS!B:R,2,0),"Not Exist")</f>
        <v>Not Exist</v>
      </c>
      <c r="H154" s="22" t="str">
        <f t="shared" si="15"/>
        <v/>
      </c>
      <c r="I154" s="25" t="str">
        <f>IFERROR(VLOOKUP(F154,VPIS!B:R,3,0),"Not Exist")</f>
        <v>Not Exist</v>
      </c>
      <c r="J154" s="26"/>
      <c r="K154" s="24" t="str">
        <f>IF(COUNTIF(F154:$F$1048576,F154)=1,"Y","")</f>
        <v/>
      </c>
      <c r="L154" s="23" t="str">
        <f>IFERROR(VLOOKUP(F154,VPIS!B:R,4,0),"Not Exist")</f>
        <v>Not Exist</v>
      </c>
      <c r="M154" s="24"/>
      <c r="N154" s="22"/>
      <c r="O154" s="23"/>
      <c r="P154" s="23"/>
      <c r="Q154" s="27" t="str">
        <f t="shared" si="16"/>
        <v/>
      </c>
      <c r="R154" s="25"/>
      <c r="S154" s="23"/>
      <c r="T154" s="24"/>
      <c r="U154" s="24"/>
      <c r="V154" s="23"/>
      <c r="W154" s="28" t="str">
        <f t="shared" ca="1" si="17"/>
        <v/>
      </c>
      <c r="X154" s="25"/>
      <c r="Y154" s="23"/>
      <c r="Z154" s="23"/>
      <c r="AA154" s="24"/>
      <c r="AB154" s="29"/>
    </row>
    <row r="155" spans="1:28" ht="15.75" thickBot="1" x14ac:dyDescent="0.3">
      <c r="A155" s="55">
        <v>154</v>
      </c>
      <c r="B155" s="22" t="str">
        <f>IFERROR(VLOOKUP(F155,VPIS!B:R,6,0),"Not Exist")</f>
        <v>Not Exist</v>
      </c>
      <c r="C155" s="22" t="str">
        <f>IFERROR(VLOOKUP(F155,VPIS!B:R,7,0),"Not Exist")</f>
        <v>Not Exist</v>
      </c>
      <c r="D155" s="23" t="str">
        <f>IFERROR(VLOOKUP(F155,VPIS!B:R,8,0),"Not Exist")</f>
        <v>Not Exist</v>
      </c>
      <c r="E155" s="47" t="str">
        <f>IFERROR(VLOOKUP(F155,VPIS!B:R,5,0),"Not Exist")</f>
        <v>Not Exist</v>
      </c>
      <c r="F155" s="22"/>
      <c r="G155" s="45" t="str">
        <f>IFERROR(VLOOKUP(F155,VPIS!B:R,2,0),"Not Exist")</f>
        <v>Not Exist</v>
      </c>
      <c r="H155" s="22" t="str">
        <f t="shared" si="15"/>
        <v/>
      </c>
      <c r="I155" s="25" t="str">
        <f>IFERROR(VLOOKUP(F155,VPIS!B:R,3,0),"Not Exist")</f>
        <v>Not Exist</v>
      </c>
      <c r="J155" s="26"/>
      <c r="K155" s="24" t="str">
        <f>IF(COUNTIF(F155:$F$1048576,F155)=1,"Y","")</f>
        <v/>
      </c>
      <c r="L155" s="23" t="str">
        <f>IFERROR(VLOOKUP(F155,VPIS!B:R,4,0),"Not Exist")</f>
        <v>Not Exist</v>
      </c>
      <c r="M155" s="24"/>
      <c r="N155" s="22"/>
      <c r="O155" s="23"/>
      <c r="P155" s="23"/>
      <c r="Q155" s="27" t="str">
        <f t="shared" si="16"/>
        <v/>
      </c>
      <c r="R155" s="25"/>
      <c r="S155" s="23"/>
      <c r="T155" s="24"/>
      <c r="U155" s="24"/>
      <c r="V155" s="23"/>
      <c r="W155" s="28" t="str">
        <f t="shared" ca="1" si="17"/>
        <v/>
      </c>
      <c r="X155" s="25"/>
      <c r="Y155" s="23"/>
      <c r="Z155" s="23"/>
      <c r="AA155" s="24"/>
      <c r="AB155" s="29"/>
    </row>
    <row r="156" spans="1:28" x14ac:dyDescent="0.25">
      <c r="A156" s="13">
        <v>155</v>
      </c>
      <c r="B156" s="22" t="str">
        <f>IFERROR(VLOOKUP(F156,VPIS!B:R,6,0),"Not Exist")</f>
        <v>Not Exist</v>
      </c>
      <c r="C156" s="22" t="str">
        <f>IFERROR(VLOOKUP(F156,VPIS!B:R,7,0),"Not Exist")</f>
        <v>Not Exist</v>
      </c>
      <c r="D156" s="23" t="str">
        <f>IFERROR(VLOOKUP(F156,VPIS!B:R,8,0),"Not Exist")</f>
        <v>Not Exist</v>
      </c>
      <c r="E156" s="47" t="str">
        <f>IFERROR(VLOOKUP(F156,VPIS!B:R,5,0),"Not Exist")</f>
        <v>Not Exist</v>
      </c>
      <c r="F156" s="22"/>
      <c r="G156" s="45" t="str">
        <f>IFERROR(VLOOKUP(F156,VPIS!B:R,2,0),"Not Exist")</f>
        <v>Not Exist</v>
      </c>
      <c r="H156" s="22" t="str">
        <f t="shared" si="15"/>
        <v/>
      </c>
      <c r="I156" s="25" t="str">
        <f>IFERROR(VLOOKUP(F156,VPIS!B:R,3,0),"Not Exist")</f>
        <v>Not Exist</v>
      </c>
      <c r="J156" s="26"/>
      <c r="K156" s="24" t="str">
        <f>IF(COUNTIF(F156:$F$1048576,F156)=1,"Y","")</f>
        <v/>
      </c>
      <c r="L156" s="23" t="str">
        <f>IFERROR(VLOOKUP(F156,VPIS!B:R,4,0),"Not Exist")</f>
        <v>Not Exist</v>
      </c>
      <c r="M156" s="24"/>
      <c r="N156" s="22"/>
      <c r="O156" s="23"/>
      <c r="P156" s="23"/>
      <c r="Q156" s="27" t="str">
        <f t="shared" si="16"/>
        <v/>
      </c>
      <c r="R156" s="25"/>
      <c r="S156" s="23"/>
      <c r="T156" s="24"/>
      <c r="U156" s="24"/>
      <c r="V156" s="23"/>
      <c r="W156" s="28" t="str">
        <f t="shared" ca="1" si="17"/>
        <v/>
      </c>
      <c r="X156" s="25"/>
      <c r="Y156" s="23"/>
      <c r="Z156" s="23"/>
      <c r="AA156" s="24"/>
      <c r="AB156" s="29"/>
    </row>
    <row r="157" spans="1:28" ht="15.75" thickBot="1" x14ac:dyDescent="0.3">
      <c r="A157" s="55">
        <v>156</v>
      </c>
      <c r="B157" s="22" t="str">
        <f>IFERROR(VLOOKUP(F157,VPIS!B:R,6,0),"Not Exist")</f>
        <v>Not Exist</v>
      </c>
      <c r="C157" s="22" t="str">
        <f>IFERROR(VLOOKUP(F157,VPIS!B:R,7,0),"Not Exist")</f>
        <v>Not Exist</v>
      </c>
      <c r="D157" s="23" t="str">
        <f>IFERROR(VLOOKUP(F157,VPIS!B:R,8,0),"Not Exist")</f>
        <v>Not Exist</v>
      </c>
      <c r="E157" s="47" t="str">
        <f>IFERROR(VLOOKUP(F157,VPIS!B:R,5,0),"Not Exist")</f>
        <v>Not Exist</v>
      </c>
      <c r="F157" s="22"/>
      <c r="G157" s="45" t="str">
        <f>IFERROR(VLOOKUP(F157,VPIS!B:R,2,0),"Not Exist")</f>
        <v>Not Exist</v>
      </c>
      <c r="H157" s="22" t="str">
        <f t="shared" si="15"/>
        <v/>
      </c>
      <c r="I157" s="25" t="str">
        <f>IFERROR(VLOOKUP(F157,VPIS!B:R,3,0),"Not Exist")</f>
        <v>Not Exist</v>
      </c>
      <c r="J157" s="26"/>
      <c r="K157" s="24" t="str">
        <f>IF(COUNTIF(F157:$F$1048576,F157)=1,"Y","")</f>
        <v/>
      </c>
      <c r="L157" s="23" t="str">
        <f>IFERROR(VLOOKUP(F157,VPIS!B:R,4,0),"Not Exist")</f>
        <v>Not Exist</v>
      </c>
      <c r="M157" s="24"/>
      <c r="N157" s="22"/>
      <c r="O157" s="23"/>
      <c r="P157" s="23"/>
      <c r="Q157" s="27" t="str">
        <f t="shared" si="16"/>
        <v/>
      </c>
      <c r="R157" s="25"/>
      <c r="S157" s="23"/>
      <c r="T157" s="24"/>
      <c r="U157" s="24"/>
      <c r="V157" s="23"/>
      <c r="W157" s="28" t="str">
        <f t="shared" ca="1" si="17"/>
        <v/>
      </c>
      <c r="X157" s="25"/>
      <c r="Y157" s="23"/>
      <c r="Z157" s="23"/>
      <c r="AA157" s="24"/>
      <c r="AB157" s="29"/>
    </row>
    <row r="158" spans="1:28" x14ac:dyDescent="0.25">
      <c r="A158" s="13">
        <v>157</v>
      </c>
      <c r="B158" s="22" t="str">
        <f>IFERROR(VLOOKUP(F158,VPIS!B:R,6,0),"Not Exist")</f>
        <v>Not Exist</v>
      </c>
      <c r="C158" s="22" t="str">
        <f>IFERROR(VLOOKUP(F158,VPIS!B:R,7,0),"Not Exist")</f>
        <v>Not Exist</v>
      </c>
      <c r="D158" s="23" t="str">
        <f>IFERROR(VLOOKUP(F158,VPIS!B:R,8,0),"Not Exist")</f>
        <v>Not Exist</v>
      </c>
      <c r="E158" s="47" t="str">
        <f>IFERROR(VLOOKUP(F158,VPIS!B:R,5,0),"Not Exist")</f>
        <v>Not Exist</v>
      </c>
      <c r="F158" s="22"/>
      <c r="G158" s="45" t="str">
        <f>IFERROR(VLOOKUP(F158,VPIS!B:R,2,0),"Not Exist")</f>
        <v>Not Exist</v>
      </c>
      <c r="H158" s="22" t="str">
        <f t="shared" si="15"/>
        <v/>
      </c>
      <c r="I158" s="25" t="str">
        <f>IFERROR(VLOOKUP(F158,VPIS!B:R,3,0),"Not Exist")</f>
        <v>Not Exist</v>
      </c>
      <c r="J158" s="26"/>
      <c r="K158" s="24" t="str">
        <f>IF(COUNTIF(F158:$F$1048576,F158)=1,"Y","")</f>
        <v/>
      </c>
      <c r="L158" s="23" t="str">
        <f>IFERROR(VLOOKUP(F158,VPIS!B:R,4,0),"Not Exist")</f>
        <v>Not Exist</v>
      </c>
      <c r="M158" s="24"/>
      <c r="N158" s="22"/>
      <c r="O158" s="23"/>
      <c r="P158" s="23"/>
      <c r="Q158" s="27" t="str">
        <f t="shared" si="16"/>
        <v/>
      </c>
      <c r="R158" s="25"/>
      <c r="S158" s="23"/>
      <c r="T158" s="24"/>
      <c r="U158" s="24"/>
      <c r="V158" s="23"/>
      <c r="W158" s="28" t="str">
        <f t="shared" ca="1" si="17"/>
        <v/>
      </c>
      <c r="X158" s="25"/>
      <c r="Y158" s="23"/>
      <c r="Z158" s="23"/>
      <c r="AA158" s="24"/>
      <c r="AB158" s="29"/>
    </row>
    <row r="159" spans="1:28" ht="15.75" thickBot="1" x14ac:dyDescent="0.3">
      <c r="A159" s="55">
        <v>158</v>
      </c>
      <c r="B159" s="22" t="str">
        <f>IFERROR(VLOOKUP(F159,VPIS!B:R,6,0),"Not Exist")</f>
        <v>Not Exist</v>
      </c>
      <c r="C159" s="22" t="str">
        <f>IFERROR(VLOOKUP(F159,VPIS!B:R,7,0),"Not Exist")</f>
        <v>Not Exist</v>
      </c>
      <c r="D159" s="23" t="str">
        <f>IFERROR(VLOOKUP(F159,VPIS!B:R,8,0),"Not Exist")</f>
        <v>Not Exist</v>
      </c>
      <c r="E159" s="47" t="str">
        <f>IFERROR(VLOOKUP(F159,VPIS!B:R,5,0),"Not Exist")</f>
        <v>Not Exist</v>
      </c>
      <c r="F159" s="22"/>
      <c r="G159" s="45" t="str">
        <f>IFERROR(VLOOKUP(F159,VPIS!B:R,2,0),"Not Exist")</f>
        <v>Not Exist</v>
      </c>
      <c r="H159" s="22" t="str">
        <f t="shared" si="15"/>
        <v/>
      </c>
      <c r="I159" s="25" t="str">
        <f>IFERROR(VLOOKUP(F159,VPIS!B:R,3,0),"Not Exist")</f>
        <v>Not Exist</v>
      </c>
      <c r="J159" s="26"/>
      <c r="K159" s="24" t="str">
        <f>IF(COUNTIF(F159:$F$1048576,F159)=1,"Y","")</f>
        <v/>
      </c>
      <c r="L159" s="23" t="str">
        <f>IFERROR(VLOOKUP(F159,VPIS!B:R,4,0),"Not Exist")</f>
        <v>Not Exist</v>
      </c>
      <c r="M159" s="24"/>
      <c r="N159" s="22"/>
      <c r="O159" s="23"/>
      <c r="P159" s="23"/>
      <c r="Q159" s="27" t="str">
        <f t="shared" si="16"/>
        <v/>
      </c>
      <c r="R159" s="25"/>
      <c r="S159" s="23"/>
      <c r="T159" s="24"/>
      <c r="U159" s="24"/>
      <c r="V159" s="23"/>
      <c r="W159" s="28" t="str">
        <f t="shared" ca="1" si="17"/>
        <v/>
      </c>
      <c r="X159" s="25"/>
      <c r="Y159" s="23"/>
      <c r="Z159" s="23"/>
      <c r="AA159" s="24"/>
      <c r="AB159" s="29"/>
    </row>
    <row r="160" spans="1:28" x14ac:dyDescent="0.25">
      <c r="A160" s="13">
        <v>159</v>
      </c>
      <c r="B160" s="22" t="str">
        <f>IFERROR(VLOOKUP(F160,VPIS!B:R,6,0),"Not Exist")</f>
        <v>Not Exist</v>
      </c>
      <c r="C160" s="22" t="str">
        <f>IFERROR(VLOOKUP(F160,VPIS!B:R,7,0),"Not Exist")</f>
        <v>Not Exist</v>
      </c>
      <c r="D160" s="23" t="str">
        <f>IFERROR(VLOOKUP(F160,VPIS!B:R,8,0),"Not Exist")</f>
        <v>Not Exist</v>
      </c>
      <c r="E160" s="47" t="str">
        <f>IFERROR(VLOOKUP(F160,VPIS!B:R,5,0),"Not Exist")</f>
        <v>Not Exist</v>
      </c>
      <c r="F160" s="22"/>
      <c r="G160" s="45" t="str">
        <f>IFERROR(VLOOKUP(F160,VPIS!B:R,2,0),"Not Exist")</f>
        <v>Not Exist</v>
      </c>
      <c r="H160" s="22" t="str">
        <f t="shared" si="15"/>
        <v/>
      </c>
      <c r="I160" s="25" t="str">
        <f>IFERROR(VLOOKUP(F160,VPIS!B:R,3,0),"Not Exist")</f>
        <v>Not Exist</v>
      </c>
      <c r="J160" s="26"/>
      <c r="K160" s="24" t="str">
        <f>IF(COUNTIF(F160:$F$1048576,F160)=1,"Y","")</f>
        <v/>
      </c>
      <c r="L160" s="23" t="str">
        <f>IFERROR(VLOOKUP(F160,VPIS!B:R,4,0),"Not Exist")</f>
        <v>Not Exist</v>
      </c>
      <c r="M160" s="24"/>
      <c r="N160" s="22"/>
      <c r="O160" s="23"/>
      <c r="P160" s="23"/>
      <c r="Q160" s="27" t="str">
        <f t="shared" si="16"/>
        <v/>
      </c>
      <c r="R160" s="25"/>
      <c r="S160" s="23"/>
      <c r="T160" s="24"/>
      <c r="U160" s="24"/>
      <c r="V160" s="23"/>
      <c r="W160" s="28" t="str">
        <f t="shared" ca="1" si="17"/>
        <v/>
      </c>
      <c r="X160" s="25"/>
      <c r="Y160" s="23"/>
      <c r="Z160" s="23"/>
      <c r="AA160" s="24"/>
      <c r="AB160" s="29"/>
    </row>
    <row r="161" spans="1:28" ht="15.75" thickBot="1" x14ac:dyDescent="0.3">
      <c r="A161" s="55">
        <v>160</v>
      </c>
      <c r="B161" s="22" t="str">
        <f>IFERROR(VLOOKUP(F161,VPIS!B:R,6,0),"Not Exist")</f>
        <v>Not Exist</v>
      </c>
      <c r="C161" s="22" t="str">
        <f>IFERROR(VLOOKUP(F161,VPIS!B:R,7,0),"Not Exist")</f>
        <v>Not Exist</v>
      </c>
      <c r="D161" s="23" t="str">
        <f>IFERROR(VLOOKUP(F161,VPIS!B:R,8,0),"Not Exist")</f>
        <v>Not Exist</v>
      </c>
      <c r="E161" s="47" t="str">
        <f>IFERROR(VLOOKUP(F161,VPIS!B:R,5,0),"Not Exist")</f>
        <v>Not Exist</v>
      </c>
      <c r="F161" s="22"/>
      <c r="G161" s="45" t="str">
        <f>IFERROR(VLOOKUP(F161,VPIS!B:R,2,0),"Not Exist")</f>
        <v>Not Exist</v>
      </c>
      <c r="H161" s="22" t="str">
        <f t="shared" si="15"/>
        <v/>
      </c>
      <c r="I161" s="25" t="str">
        <f>IFERROR(VLOOKUP(F161,VPIS!B:R,3,0),"Not Exist")</f>
        <v>Not Exist</v>
      </c>
      <c r="J161" s="26"/>
      <c r="K161" s="24" t="str">
        <f>IF(COUNTIF(F161:$F$1048576,F161)=1,"Y","")</f>
        <v/>
      </c>
      <c r="L161" s="23" t="str">
        <f>IFERROR(VLOOKUP(F161,VPIS!B:R,4,0),"Not Exist")</f>
        <v>Not Exist</v>
      </c>
      <c r="M161" s="24"/>
      <c r="N161" s="22"/>
      <c r="O161" s="23"/>
      <c r="P161" s="23"/>
      <c r="Q161" s="27" t="str">
        <f t="shared" si="16"/>
        <v/>
      </c>
      <c r="R161" s="25"/>
      <c r="S161" s="23"/>
      <c r="T161" s="24"/>
      <c r="U161" s="24"/>
      <c r="V161" s="23"/>
      <c r="W161" s="28" t="str">
        <f t="shared" ca="1" si="17"/>
        <v/>
      </c>
      <c r="X161" s="25"/>
      <c r="Y161" s="23"/>
      <c r="Z161" s="23"/>
      <c r="AA161" s="24"/>
      <c r="AB161" s="29"/>
    </row>
    <row r="162" spans="1:28" x14ac:dyDescent="0.25">
      <c r="A162" s="13">
        <v>161</v>
      </c>
      <c r="B162" s="22" t="str">
        <f>IFERROR(VLOOKUP(F162,VPIS!B:R,6,0),"Not Exist")</f>
        <v>Not Exist</v>
      </c>
      <c r="C162" s="22" t="str">
        <f>IFERROR(VLOOKUP(F162,VPIS!B:R,7,0),"Not Exist")</f>
        <v>Not Exist</v>
      </c>
      <c r="D162" s="23" t="str">
        <f>IFERROR(VLOOKUP(F162,VPIS!B:R,8,0),"Not Exist")</f>
        <v>Not Exist</v>
      </c>
      <c r="E162" s="47" t="str">
        <f>IFERROR(VLOOKUP(F162,VPIS!B:R,5,0),"Not Exist")</f>
        <v>Not Exist</v>
      </c>
      <c r="F162" s="22"/>
      <c r="G162" s="45" t="str">
        <f>IFERROR(VLOOKUP(F162,VPIS!B:R,2,0),"Not Exist")</f>
        <v>Not Exist</v>
      </c>
      <c r="H162" s="22" t="str">
        <f t="shared" si="15"/>
        <v/>
      </c>
      <c r="I162" s="25" t="str">
        <f>IFERROR(VLOOKUP(F162,VPIS!B:R,3,0),"Not Exist")</f>
        <v>Not Exist</v>
      </c>
      <c r="J162" s="26"/>
      <c r="K162" s="24" t="str">
        <f>IF(COUNTIF(F162:$F$1048576,F162)=1,"Y","")</f>
        <v/>
      </c>
      <c r="L162" s="23" t="str">
        <f>IFERROR(VLOOKUP(F162,VPIS!B:R,4,0),"Not Exist")</f>
        <v>Not Exist</v>
      </c>
      <c r="M162" s="24"/>
      <c r="N162" s="22"/>
      <c r="O162" s="23"/>
      <c r="P162" s="23"/>
      <c r="Q162" s="27" t="str">
        <f t="shared" si="16"/>
        <v/>
      </c>
      <c r="R162" s="25"/>
      <c r="S162" s="23"/>
      <c r="T162" s="24"/>
      <c r="U162" s="24"/>
      <c r="V162" s="23"/>
      <c r="W162" s="28" t="str">
        <f t="shared" ca="1" si="17"/>
        <v/>
      </c>
      <c r="X162" s="25"/>
      <c r="Y162" s="23"/>
      <c r="Z162" s="23"/>
      <c r="AA162" s="24"/>
      <c r="AB162" s="29"/>
    </row>
    <row r="163" spans="1:28" ht="15.75" thickBot="1" x14ac:dyDescent="0.3">
      <c r="A163" s="55">
        <v>162</v>
      </c>
      <c r="B163" s="22" t="str">
        <f>IFERROR(VLOOKUP(F163,VPIS!B:R,6,0),"Not Exist")</f>
        <v>Not Exist</v>
      </c>
      <c r="C163" s="22" t="str">
        <f>IFERROR(VLOOKUP(F163,VPIS!B:R,7,0),"Not Exist")</f>
        <v>Not Exist</v>
      </c>
      <c r="D163" s="23" t="str">
        <f>IFERROR(VLOOKUP(F163,VPIS!B:R,8,0),"Not Exist")</f>
        <v>Not Exist</v>
      </c>
      <c r="E163" s="47" t="str">
        <f>IFERROR(VLOOKUP(F163,VPIS!B:R,5,0),"Not Exist")</f>
        <v>Not Exist</v>
      </c>
      <c r="F163" s="22"/>
      <c r="G163" s="45" t="str">
        <f>IFERROR(VLOOKUP(F163,VPIS!B:R,2,0),"Not Exist")</f>
        <v>Not Exist</v>
      </c>
      <c r="H163" s="22" t="str">
        <f t="shared" si="15"/>
        <v/>
      </c>
      <c r="I163" s="25" t="str">
        <f>IFERROR(VLOOKUP(F163,VPIS!B:R,3,0),"Not Exist")</f>
        <v>Not Exist</v>
      </c>
      <c r="J163" s="26"/>
      <c r="K163" s="24" t="str">
        <f>IF(COUNTIF(F163:$F$1048576,F163)=1,"Y","")</f>
        <v/>
      </c>
      <c r="L163" s="23" t="str">
        <f>IFERROR(VLOOKUP(F163,VPIS!B:R,4,0),"Not Exist")</f>
        <v>Not Exist</v>
      </c>
      <c r="M163" s="24"/>
      <c r="N163" s="22"/>
      <c r="O163" s="23"/>
      <c r="P163" s="23"/>
      <c r="Q163" s="27" t="str">
        <f t="shared" si="16"/>
        <v/>
      </c>
      <c r="R163" s="25"/>
      <c r="S163" s="23"/>
      <c r="T163" s="24"/>
      <c r="U163" s="24"/>
      <c r="V163" s="23"/>
      <c r="W163" s="28" t="str">
        <f t="shared" ca="1" si="17"/>
        <v/>
      </c>
      <c r="X163" s="25"/>
      <c r="Y163" s="23"/>
      <c r="Z163" s="23"/>
      <c r="AA163" s="24"/>
      <c r="AB163" s="29"/>
    </row>
    <row r="164" spans="1:28" x14ac:dyDescent="0.25">
      <c r="A164" s="13">
        <v>163</v>
      </c>
      <c r="B164" s="22" t="str">
        <f>IFERROR(VLOOKUP(F164,VPIS!B:R,6,0),"Not Exist")</f>
        <v>Not Exist</v>
      </c>
      <c r="C164" s="22" t="str">
        <f>IFERROR(VLOOKUP(F164,VPIS!B:R,7,0),"Not Exist")</f>
        <v>Not Exist</v>
      </c>
      <c r="D164" s="23" t="str">
        <f>IFERROR(VLOOKUP(F164,VPIS!B:R,8,0),"Not Exist")</f>
        <v>Not Exist</v>
      </c>
      <c r="E164" s="47" t="str">
        <f>IFERROR(VLOOKUP(F164,VPIS!B:R,5,0),"Not Exist")</f>
        <v>Not Exist</v>
      </c>
      <c r="F164" s="22"/>
      <c r="G164" s="45" t="str">
        <f>IFERROR(VLOOKUP(F164,VPIS!B:R,2,0),"Not Exist")</f>
        <v>Not Exist</v>
      </c>
      <c r="H164" s="22" t="str">
        <f t="shared" si="15"/>
        <v/>
      </c>
      <c r="I164" s="25" t="str">
        <f>IFERROR(VLOOKUP(F164,VPIS!B:R,3,0),"Not Exist")</f>
        <v>Not Exist</v>
      </c>
      <c r="J164" s="26"/>
      <c r="K164" s="24" t="str">
        <f>IF(COUNTIF(F164:$F$1048576,F164)=1,"Y","")</f>
        <v/>
      </c>
      <c r="L164" s="23" t="str">
        <f>IFERROR(VLOOKUP(F164,VPIS!B:R,4,0),"Not Exist")</f>
        <v>Not Exist</v>
      </c>
      <c r="M164" s="24"/>
      <c r="N164" s="22"/>
      <c r="O164" s="23"/>
      <c r="P164" s="23"/>
      <c r="Q164" s="27" t="str">
        <f t="shared" si="16"/>
        <v/>
      </c>
      <c r="R164" s="25"/>
      <c r="S164" s="23"/>
      <c r="T164" s="24"/>
      <c r="U164" s="24"/>
      <c r="V164" s="23"/>
      <c r="W164" s="28" t="str">
        <f t="shared" ca="1" si="17"/>
        <v/>
      </c>
      <c r="X164" s="25"/>
      <c r="Y164" s="23"/>
      <c r="Z164" s="23"/>
      <c r="AA164" s="24"/>
      <c r="AB164" s="29"/>
    </row>
    <row r="165" spans="1:28" ht="15.75" thickBot="1" x14ac:dyDescent="0.3">
      <c r="A165" s="55">
        <v>164</v>
      </c>
      <c r="B165" s="22" t="str">
        <f>IFERROR(VLOOKUP(F165,VPIS!B:R,6,0),"Not Exist")</f>
        <v>Not Exist</v>
      </c>
      <c r="C165" s="22" t="str">
        <f>IFERROR(VLOOKUP(F165,VPIS!B:R,7,0),"Not Exist")</f>
        <v>Not Exist</v>
      </c>
      <c r="D165" s="23" t="str">
        <f>IFERROR(VLOOKUP(F165,VPIS!B:R,8,0),"Not Exist")</f>
        <v>Not Exist</v>
      </c>
      <c r="E165" s="47" t="str">
        <f>IFERROR(VLOOKUP(F165,VPIS!B:R,5,0),"Not Exist")</f>
        <v>Not Exist</v>
      </c>
      <c r="F165" s="22"/>
      <c r="G165" s="45" t="str">
        <f>IFERROR(VLOOKUP(F165,VPIS!B:R,2,0),"Not Exist")</f>
        <v>Not Exist</v>
      </c>
      <c r="H165" s="22" t="str">
        <f t="shared" si="15"/>
        <v/>
      </c>
      <c r="I165" s="25" t="str">
        <f>IFERROR(VLOOKUP(F165,VPIS!B:R,3,0),"Not Exist")</f>
        <v>Not Exist</v>
      </c>
      <c r="J165" s="26"/>
      <c r="K165" s="24" t="str">
        <f>IF(COUNTIF(F165:$F$1048576,F165)=1,"Y","")</f>
        <v/>
      </c>
      <c r="L165" s="23" t="str">
        <f>IFERROR(VLOOKUP(F165,VPIS!B:R,4,0),"Not Exist")</f>
        <v>Not Exist</v>
      </c>
      <c r="M165" s="24"/>
      <c r="N165" s="22"/>
      <c r="O165" s="23"/>
      <c r="P165" s="23"/>
      <c r="Q165" s="27" t="str">
        <f t="shared" si="16"/>
        <v/>
      </c>
      <c r="R165" s="25"/>
      <c r="S165" s="23"/>
      <c r="T165" s="24"/>
      <c r="U165" s="24"/>
      <c r="V165" s="23"/>
      <c r="W165" s="28" t="str">
        <f t="shared" ca="1" si="17"/>
        <v/>
      </c>
      <c r="X165" s="25"/>
      <c r="Y165" s="23"/>
      <c r="Z165" s="23"/>
      <c r="AA165" s="24"/>
      <c r="AB165" s="29"/>
    </row>
    <row r="166" spans="1:28" x14ac:dyDescent="0.25">
      <c r="A166" s="13">
        <v>165</v>
      </c>
      <c r="B166" s="22" t="str">
        <f>IFERROR(VLOOKUP(F166,VPIS!B:R,6,0),"Not Exist")</f>
        <v>Not Exist</v>
      </c>
      <c r="C166" s="22" t="str">
        <f>IFERROR(VLOOKUP(F166,VPIS!B:R,7,0),"Not Exist")</f>
        <v>Not Exist</v>
      </c>
      <c r="D166" s="23" t="str">
        <f>IFERROR(VLOOKUP(F166,VPIS!B:R,8,0),"Not Exist")</f>
        <v>Not Exist</v>
      </c>
      <c r="E166" s="47" t="str">
        <f>IFERROR(VLOOKUP(F166,VPIS!B:R,5,0),"Not Exist")</f>
        <v>Not Exist</v>
      </c>
      <c r="F166" s="22"/>
      <c r="G166" s="45" t="str">
        <f>IFERROR(VLOOKUP(F166,VPIS!B:R,2,0),"Not Exist")</f>
        <v>Not Exist</v>
      </c>
      <c r="H166" s="22" t="str">
        <f t="shared" si="15"/>
        <v/>
      </c>
      <c r="I166" s="25" t="str">
        <f>IFERROR(VLOOKUP(F166,VPIS!B:R,3,0),"Not Exist")</f>
        <v>Not Exist</v>
      </c>
      <c r="J166" s="26"/>
      <c r="K166" s="24" t="str">
        <f>IF(COUNTIF(F166:$F$1048576,F166)=1,"Y","")</f>
        <v/>
      </c>
      <c r="L166" s="23" t="str">
        <f>IFERROR(VLOOKUP(F166,VPIS!B:R,4,0),"Not Exist")</f>
        <v>Not Exist</v>
      </c>
      <c r="M166" s="24"/>
      <c r="N166" s="22"/>
      <c r="O166" s="23"/>
      <c r="P166" s="23"/>
      <c r="Q166" s="27" t="str">
        <f t="shared" si="16"/>
        <v/>
      </c>
      <c r="R166" s="25"/>
      <c r="S166" s="23"/>
      <c r="T166" s="24"/>
      <c r="U166" s="24"/>
      <c r="V166" s="23"/>
      <c r="W166" s="28" t="str">
        <f t="shared" ca="1" si="17"/>
        <v/>
      </c>
      <c r="X166" s="25"/>
      <c r="Y166" s="23"/>
      <c r="Z166" s="23"/>
      <c r="AA166" s="24"/>
      <c r="AB166" s="29"/>
    </row>
    <row r="167" spans="1:28" ht="15.75" thickBot="1" x14ac:dyDescent="0.3">
      <c r="A167" s="55">
        <v>166</v>
      </c>
      <c r="B167" s="22" t="str">
        <f>IFERROR(VLOOKUP(F167,VPIS!B:R,6,0),"Not Exist")</f>
        <v>Not Exist</v>
      </c>
      <c r="C167" s="22" t="str">
        <f>IFERROR(VLOOKUP(F167,VPIS!B:R,7,0),"Not Exist")</f>
        <v>Not Exist</v>
      </c>
      <c r="D167" s="23" t="str">
        <f>IFERROR(VLOOKUP(F167,VPIS!B:R,8,0),"Not Exist")</f>
        <v>Not Exist</v>
      </c>
      <c r="E167" s="47" t="str">
        <f>IFERROR(VLOOKUP(F167,VPIS!B:R,5,0),"Not Exist")</f>
        <v>Not Exist</v>
      </c>
      <c r="F167" s="22"/>
      <c r="G167" s="45" t="str">
        <f>IFERROR(VLOOKUP(F167,VPIS!B:R,2,0),"Not Exist")</f>
        <v>Not Exist</v>
      </c>
      <c r="H167" s="22" t="str">
        <f t="shared" si="15"/>
        <v/>
      </c>
      <c r="I167" s="25" t="str">
        <f>IFERROR(VLOOKUP(F167,VPIS!B:R,3,0),"Not Exist")</f>
        <v>Not Exist</v>
      </c>
      <c r="J167" s="26"/>
      <c r="K167" s="24" t="str">
        <f>IF(COUNTIF(F167:$F$1048576,F167)=1,"Y","")</f>
        <v/>
      </c>
      <c r="L167" s="23" t="str">
        <f>IFERROR(VLOOKUP(F167,VPIS!B:R,4,0),"Not Exist")</f>
        <v>Not Exist</v>
      </c>
      <c r="M167" s="24"/>
      <c r="N167" s="22"/>
      <c r="O167" s="23"/>
      <c r="P167" s="23"/>
      <c r="Q167" s="27" t="str">
        <f t="shared" si="16"/>
        <v/>
      </c>
      <c r="R167" s="25"/>
      <c r="S167" s="23"/>
      <c r="T167" s="24"/>
      <c r="U167" s="24"/>
      <c r="V167" s="23"/>
      <c r="W167" s="28" t="str">
        <f t="shared" ca="1" si="17"/>
        <v/>
      </c>
      <c r="X167" s="25"/>
      <c r="Y167" s="23"/>
      <c r="Z167" s="23"/>
      <c r="AA167" s="24"/>
      <c r="AB167" s="29"/>
    </row>
    <row r="168" spans="1:28" x14ac:dyDescent="0.25">
      <c r="A168" s="13">
        <v>167</v>
      </c>
      <c r="B168" s="22" t="str">
        <f>IFERROR(VLOOKUP(F168,VPIS!B:R,6,0),"Not Exist")</f>
        <v>Not Exist</v>
      </c>
      <c r="C168" s="22" t="str">
        <f>IFERROR(VLOOKUP(F168,VPIS!B:R,7,0),"Not Exist")</f>
        <v>Not Exist</v>
      </c>
      <c r="D168" s="23" t="str">
        <f>IFERROR(VLOOKUP(F168,VPIS!B:R,8,0),"Not Exist")</f>
        <v>Not Exist</v>
      </c>
      <c r="E168" s="47" t="str">
        <f>IFERROR(VLOOKUP(F168,VPIS!B:R,5,0),"Not Exist")</f>
        <v>Not Exist</v>
      </c>
      <c r="F168" s="22"/>
      <c r="G168" s="45" t="str">
        <f>IFERROR(VLOOKUP(F168,VPIS!B:R,2,0),"Not Exist")</f>
        <v>Not Exist</v>
      </c>
      <c r="H168" s="22" t="str">
        <f t="shared" si="15"/>
        <v/>
      </c>
      <c r="I168" s="25" t="str">
        <f>IFERROR(VLOOKUP(F168,VPIS!B:R,3,0),"Not Exist")</f>
        <v>Not Exist</v>
      </c>
      <c r="J168" s="26"/>
      <c r="K168" s="24" t="str">
        <f>IF(COUNTIF(F168:$F$1048576,F168)=1,"Y","")</f>
        <v/>
      </c>
      <c r="L168" s="23" t="str">
        <f>IFERROR(VLOOKUP(F168,VPIS!B:R,4,0),"Not Exist")</f>
        <v>Not Exist</v>
      </c>
      <c r="M168" s="24"/>
      <c r="N168" s="22"/>
      <c r="O168" s="23"/>
      <c r="P168" s="23"/>
      <c r="Q168" s="27" t="str">
        <f t="shared" si="16"/>
        <v/>
      </c>
      <c r="R168" s="25"/>
      <c r="S168" s="23"/>
      <c r="T168" s="24"/>
      <c r="U168" s="24"/>
      <c r="V168" s="23"/>
      <c r="W168" s="28" t="str">
        <f t="shared" ca="1" si="17"/>
        <v/>
      </c>
      <c r="X168" s="25"/>
      <c r="Y168" s="23"/>
      <c r="Z168" s="23"/>
      <c r="AA168" s="24"/>
      <c r="AB168" s="29"/>
    </row>
    <row r="169" spans="1:28" ht="15.75" thickBot="1" x14ac:dyDescent="0.3">
      <c r="A169" s="55">
        <v>168</v>
      </c>
      <c r="B169" s="22" t="str">
        <f>IFERROR(VLOOKUP(F169,VPIS!B:R,6,0),"Not Exist")</f>
        <v>Not Exist</v>
      </c>
      <c r="C169" s="22" t="str">
        <f>IFERROR(VLOOKUP(F169,VPIS!B:R,7,0),"Not Exist")</f>
        <v>Not Exist</v>
      </c>
      <c r="D169" s="23" t="str">
        <f>IFERROR(VLOOKUP(F169,VPIS!B:R,8,0),"Not Exist")</f>
        <v>Not Exist</v>
      </c>
      <c r="E169" s="47" t="str">
        <f>IFERROR(VLOOKUP(F169,VPIS!B:R,5,0),"Not Exist")</f>
        <v>Not Exist</v>
      </c>
      <c r="F169" s="22"/>
      <c r="G169" s="45" t="str">
        <f>IFERROR(VLOOKUP(F169,VPIS!B:R,2,0),"Not Exist")</f>
        <v>Not Exist</v>
      </c>
      <c r="H169" s="22" t="str">
        <f t="shared" si="15"/>
        <v/>
      </c>
      <c r="I169" s="25" t="str">
        <f>IFERROR(VLOOKUP(F169,VPIS!B:R,3,0),"Not Exist")</f>
        <v>Not Exist</v>
      </c>
      <c r="J169" s="26"/>
      <c r="K169" s="24" t="str">
        <f>IF(COUNTIF(F169:$F$1048576,F169)=1,"Y","")</f>
        <v/>
      </c>
      <c r="L169" s="23" t="str">
        <f>IFERROR(VLOOKUP(F169,VPIS!B:R,4,0),"Not Exist")</f>
        <v>Not Exist</v>
      </c>
      <c r="M169" s="24"/>
      <c r="N169" s="22"/>
      <c r="O169" s="23"/>
      <c r="P169" s="23"/>
      <c r="Q169" s="27" t="str">
        <f t="shared" si="16"/>
        <v/>
      </c>
      <c r="R169" s="25"/>
      <c r="S169" s="23"/>
      <c r="T169" s="24"/>
      <c r="U169" s="24"/>
      <c r="V169" s="23"/>
      <c r="W169" s="28" t="str">
        <f t="shared" ca="1" si="17"/>
        <v/>
      </c>
      <c r="X169" s="25"/>
      <c r="Y169" s="23"/>
      <c r="Z169" s="23"/>
      <c r="AA169" s="24"/>
      <c r="AB169" s="29"/>
    </row>
    <row r="170" spans="1:28" x14ac:dyDescent="0.25">
      <c r="A170" s="13">
        <v>169</v>
      </c>
      <c r="B170" s="22" t="str">
        <f>IFERROR(VLOOKUP(F170,VPIS!B:R,6,0),"Not Exist")</f>
        <v>Not Exist</v>
      </c>
      <c r="C170" s="22" t="str">
        <f>IFERROR(VLOOKUP(F170,VPIS!B:R,7,0),"Not Exist")</f>
        <v>Not Exist</v>
      </c>
      <c r="D170" s="23" t="str">
        <f>IFERROR(VLOOKUP(F170,VPIS!B:R,8,0),"Not Exist")</f>
        <v>Not Exist</v>
      </c>
      <c r="E170" s="47" t="str">
        <f>IFERROR(VLOOKUP(F170,VPIS!B:R,5,0),"Not Exist")</f>
        <v>Not Exist</v>
      </c>
      <c r="F170" s="22"/>
      <c r="G170" s="45" t="str">
        <f>IFERROR(VLOOKUP(F170,VPIS!B:R,2,0),"Not Exist")</f>
        <v>Not Exist</v>
      </c>
      <c r="H170" s="22" t="str">
        <f t="shared" si="15"/>
        <v/>
      </c>
      <c r="I170" s="25" t="str">
        <f>IFERROR(VLOOKUP(F170,VPIS!B:R,3,0),"Not Exist")</f>
        <v>Not Exist</v>
      </c>
      <c r="J170" s="26"/>
      <c r="K170" s="24" t="str">
        <f>IF(COUNTIF(F170:$F$1048576,F170)=1,"Y","")</f>
        <v/>
      </c>
      <c r="L170" s="23" t="str">
        <f>IFERROR(VLOOKUP(F170,VPIS!B:R,4,0),"Not Exist")</f>
        <v>Not Exist</v>
      </c>
      <c r="M170" s="24"/>
      <c r="N170" s="22"/>
      <c r="O170" s="23"/>
      <c r="P170" s="23"/>
      <c r="Q170" s="27" t="str">
        <f t="shared" si="16"/>
        <v/>
      </c>
      <c r="R170" s="25"/>
      <c r="S170" s="23"/>
      <c r="T170" s="24"/>
      <c r="U170" s="24"/>
      <c r="V170" s="23"/>
      <c r="W170" s="28" t="str">
        <f t="shared" ca="1" si="17"/>
        <v/>
      </c>
      <c r="X170" s="25"/>
      <c r="Y170" s="23"/>
      <c r="Z170" s="23"/>
      <c r="AA170" s="24"/>
      <c r="AB170" s="29"/>
    </row>
    <row r="171" spans="1:28" ht="15.75" thickBot="1" x14ac:dyDescent="0.3">
      <c r="A171" s="55">
        <v>170</v>
      </c>
      <c r="B171" s="22" t="str">
        <f>IFERROR(VLOOKUP(F171,VPIS!B:R,6,0),"Not Exist")</f>
        <v>Not Exist</v>
      </c>
      <c r="C171" s="22" t="str">
        <f>IFERROR(VLOOKUP(F171,VPIS!B:R,7,0),"Not Exist")</f>
        <v>Not Exist</v>
      </c>
      <c r="D171" s="23" t="str">
        <f>IFERROR(VLOOKUP(F171,VPIS!B:R,8,0),"Not Exist")</f>
        <v>Not Exist</v>
      </c>
      <c r="E171" s="47" t="str">
        <f>IFERROR(VLOOKUP(F171,VPIS!B:R,5,0),"Not Exist")</f>
        <v>Not Exist</v>
      </c>
      <c r="F171" s="22"/>
      <c r="G171" s="45" t="str">
        <f>IFERROR(VLOOKUP(F171,VPIS!B:R,2,0),"Not Exist")</f>
        <v>Not Exist</v>
      </c>
      <c r="H171" s="22" t="str">
        <f t="shared" si="15"/>
        <v/>
      </c>
      <c r="I171" s="25" t="str">
        <f>IFERROR(VLOOKUP(F171,VPIS!B:R,3,0),"Not Exist")</f>
        <v>Not Exist</v>
      </c>
      <c r="J171" s="26"/>
      <c r="K171" s="24" t="str">
        <f>IF(COUNTIF(F171:$F$1048576,F171)=1,"Y","")</f>
        <v/>
      </c>
      <c r="L171" s="23" t="str">
        <f>IFERROR(VLOOKUP(F171,VPIS!B:R,4,0),"Not Exist")</f>
        <v>Not Exist</v>
      </c>
      <c r="M171" s="24"/>
      <c r="N171" s="22"/>
      <c r="O171" s="23"/>
      <c r="P171" s="23"/>
      <c r="Q171" s="27" t="str">
        <f t="shared" si="16"/>
        <v/>
      </c>
      <c r="R171" s="25"/>
      <c r="S171" s="23"/>
      <c r="T171" s="24"/>
      <c r="U171" s="24"/>
      <c r="V171" s="23"/>
      <c r="W171" s="28" t="str">
        <f t="shared" ca="1" si="17"/>
        <v/>
      </c>
      <c r="X171" s="25"/>
      <c r="Y171" s="23"/>
      <c r="Z171" s="23"/>
      <c r="AA171" s="24"/>
      <c r="AB171" s="29"/>
    </row>
    <row r="172" spans="1:28" x14ac:dyDescent="0.25">
      <c r="A172" s="13">
        <v>171</v>
      </c>
      <c r="B172" s="22" t="str">
        <f>IFERROR(VLOOKUP(F172,VPIS!B:R,6,0),"Not Exist")</f>
        <v>Not Exist</v>
      </c>
      <c r="C172" s="22" t="str">
        <f>IFERROR(VLOOKUP(F172,VPIS!B:R,7,0),"Not Exist")</f>
        <v>Not Exist</v>
      </c>
      <c r="D172" s="23" t="str">
        <f>IFERROR(VLOOKUP(F172,VPIS!B:R,8,0),"Not Exist")</f>
        <v>Not Exist</v>
      </c>
      <c r="E172" s="47" t="str">
        <f>IFERROR(VLOOKUP(F172,VPIS!B:R,5,0),"Not Exist")</f>
        <v>Not Exist</v>
      </c>
      <c r="F172" s="22"/>
      <c r="G172" s="45" t="str">
        <f>IFERROR(VLOOKUP(F172,VPIS!B:R,2,0),"Not Exist")</f>
        <v>Not Exist</v>
      </c>
      <c r="H172" s="22" t="str">
        <f t="shared" si="15"/>
        <v/>
      </c>
      <c r="I172" s="25" t="str">
        <f>IFERROR(VLOOKUP(F172,VPIS!B:R,3,0),"Not Exist")</f>
        <v>Not Exist</v>
      </c>
      <c r="J172" s="26"/>
      <c r="K172" s="24" t="str">
        <f>IF(COUNTIF(F172:$F$1048576,F172)=1,"Y","")</f>
        <v/>
      </c>
      <c r="L172" s="23" t="str">
        <f>IFERROR(VLOOKUP(F172,VPIS!B:R,4,0),"Not Exist")</f>
        <v>Not Exist</v>
      </c>
      <c r="M172" s="24"/>
      <c r="N172" s="22"/>
      <c r="O172" s="23"/>
      <c r="P172" s="23"/>
      <c r="Q172" s="27" t="str">
        <f t="shared" si="16"/>
        <v/>
      </c>
      <c r="R172" s="25"/>
      <c r="S172" s="23"/>
      <c r="T172" s="24"/>
      <c r="U172" s="24"/>
      <c r="V172" s="23"/>
      <c r="W172" s="28" t="str">
        <f t="shared" ca="1" si="17"/>
        <v/>
      </c>
      <c r="X172" s="25"/>
      <c r="Y172" s="23"/>
      <c r="Z172" s="23"/>
      <c r="AA172" s="24"/>
      <c r="AB172" s="29"/>
    </row>
    <row r="173" spans="1:28" ht="15.75" thickBot="1" x14ac:dyDescent="0.3">
      <c r="A173" s="55">
        <v>172</v>
      </c>
      <c r="B173" s="22" t="str">
        <f>IFERROR(VLOOKUP(F173,VPIS!B:R,6,0),"Not Exist")</f>
        <v>Not Exist</v>
      </c>
      <c r="C173" s="22" t="str">
        <f>IFERROR(VLOOKUP(F173,VPIS!B:R,7,0),"Not Exist")</f>
        <v>Not Exist</v>
      </c>
      <c r="D173" s="23" t="str">
        <f>IFERROR(VLOOKUP(F173,VPIS!B:R,8,0),"Not Exist")</f>
        <v>Not Exist</v>
      </c>
      <c r="E173" s="47" t="str">
        <f>IFERROR(VLOOKUP(F173,VPIS!B:R,5,0),"Not Exist")</f>
        <v>Not Exist</v>
      </c>
      <c r="F173" s="22"/>
      <c r="G173" s="45" t="str">
        <f>IFERROR(VLOOKUP(F173,VPIS!B:R,2,0),"Not Exist")</f>
        <v>Not Exist</v>
      </c>
      <c r="H173" s="22" t="str">
        <f t="shared" si="15"/>
        <v/>
      </c>
      <c r="I173" s="25" t="str">
        <f>IFERROR(VLOOKUP(F173,VPIS!B:R,3,0),"Not Exist")</f>
        <v>Not Exist</v>
      </c>
      <c r="J173" s="26"/>
      <c r="K173" s="24" t="str">
        <f>IF(COUNTIF(F173:$F$1048576,F173)=1,"Y","")</f>
        <v/>
      </c>
      <c r="L173" s="23" t="str">
        <f>IFERROR(VLOOKUP(F173,VPIS!B:R,4,0),"Not Exist")</f>
        <v>Not Exist</v>
      </c>
      <c r="M173" s="24"/>
      <c r="N173" s="22"/>
      <c r="O173" s="23"/>
      <c r="P173" s="23"/>
      <c r="Q173" s="27" t="str">
        <f t="shared" si="16"/>
        <v/>
      </c>
      <c r="R173" s="25"/>
      <c r="S173" s="23"/>
      <c r="T173" s="24"/>
      <c r="U173" s="24"/>
      <c r="V173" s="23"/>
      <c r="W173" s="28" t="str">
        <f t="shared" ca="1" si="17"/>
        <v/>
      </c>
      <c r="X173" s="25"/>
      <c r="Y173" s="23"/>
      <c r="Z173" s="23"/>
      <c r="AA173" s="24"/>
      <c r="AB173" s="29"/>
    </row>
    <row r="174" spans="1:28" x14ac:dyDescent="0.25">
      <c r="A174" s="13">
        <v>173</v>
      </c>
      <c r="B174" s="22" t="str">
        <f>IFERROR(VLOOKUP(F174,VPIS!B:R,6,0),"Not Exist")</f>
        <v>Not Exist</v>
      </c>
      <c r="C174" s="22" t="str">
        <f>IFERROR(VLOOKUP(F174,VPIS!B:R,7,0),"Not Exist")</f>
        <v>Not Exist</v>
      </c>
      <c r="D174" s="23" t="str">
        <f>IFERROR(VLOOKUP(F174,VPIS!B:R,8,0),"Not Exist")</f>
        <v>Not Exist</v>
      </c>
      <c r="E174" s="47" t="str">
        <f>IFERROR(VLOOKUP(F174,VPIS!B:R,5,0),"Not Exist")</f>
        <v>Not Exist</v>
      </c>
      <c r="F174" s="22"/>
      <c r="G174" s="45" t="str">
        <f>IFERROR(VLOOKUP(F174,VPIS!B:R,2,0),"Not Exist")</f>
        <v>Not Exist</v>
      </c>
      <c r="H174" s="22" t="str">
        <f t="shared" si="15"/>
        <v/>
      </c>
      <c r="I174" s="25" t="str">
        <f>IFERROR(VLOOKUP(F174,VPIS!B:R,3,0),"Not Exist")</f>
        <v>Not Exist</v>
      </c>
      <c r="J174" s="26"/>
      <c r="K174" s="24" t="str">
        <f>IF(COUNTIF(F174:$F$1048576,F174)=1,"Y","")</f>
        <v/>
      </c>
      <c r="L174" s="23" t="str">
        <f>IFERROR(VLOOKUP(F174,VPIS!B:R,4,0),"Not Exist")</f>
        <v>Not Exist</v>
      </c>
      <c r="M174" s="24"/>
      <c r="N174" s="22"/>
      <c r="O174" s="23"/>
      <c r="P174" s="23"/>
      <c r="Q174" s="27" t="str">
        <f t="shared" si="16"/>
        <v/>
      </c>
      <c r="R174" s="25"/>
      <c r="S174" s="23"/>
      <c r="T174" s="24"/>
      <c r="U174" s="24"/>
      <c r="V174" s="23"/>
      <c r="W174" s="28" t="str">
        <f t="shared" ca="1" si="17"/>
        <v/>
      </c>
      <c r="X174" s="25"/>
      <c r="Y174" s="23"/>
      <c r="Z174" s="23"/>
      <c r="AA174" s="24"/>
      <c r="AB174" s="29"/>
    </row>
    <row r="175" spans="1:28" ht="15.75" thickBot="1" x14ac:dyDescent="0.3">
      <c r="A175" s="55">
        <v>174</v>
      </c>
      <c r="B175" s="22" t="str">
        <f>IFERROR(VLOOKUP(F175,VPIS!B:R,6,0),"Not Exist")</f>
        <v>Not Exist</v>
      </c>
      <c r="C175" s="22" t="str">
        <f>IFERROR(VLOOKUP(F175,VPIS!B:R,7,0),"Not Exist")</f>
        <v>Not Exist</v>
      </c>
      <c r="D175" s="23" t="str">
        <f>IFERROR(VLOOKUP(F175,VPIS!B:R,8,0),"Not Exist")</f>
        <v>Not Exist</v>
      </c>
      <c r="E175" s="47" t="str">
        <f>IFERROR(VLOOKUP(F175,VPIS!B:R,5,0),"Not Exist")</f>
        <v>Not Exist</v>
      </c>
      <c r="F175" s="22"/>
      <c r="G175" s="45" t="str">
        <f>IFERROR(VLOOKUP(F175,VPIS!B:R,2,0),"Not Exist")</f>
        <v>Not Exist</v>
      </c>
      <c r="H175" s="22" t="str">
        <f t="shared" si="15"/>
        <v/>
      </c>
      <c r="I175" s="25" t="str">
        <f>IFERROR(VLOOKUP(F175,VPIS!B:R,3,0),"Not Exist")</f>
        <v>Not Exist</v>
      </c>
      <c r="J175" s="26"/>
      <c r="K175" s="24" t="str">
        <f>IF(COUNTIF(F175:$F$1048576,F175)=1,"Y","")</f>
        <v/>
      </c>
      <c r="L175" s="23" t="str">
        <f>IFERROR(VLOOKUP(F175,VPIS!B:R,4,0),"Not Exist")</f>
        <v>Not Exist</v>
      </c>
      <c r="M175" s="24"/>
      <c r="N175" s="22"/>
      <c r="O175" s="23"/>
      <c r="P175" s="23"/>
      <c r="Q175" s="27" t="str">
        <f t="shared" si="16"/>
        <v/>
      </c>
      <c r="R175" s="25"/>
      <c r="S175" s="23"/>
      <c r="T175" s="24"/>
      <c r="U175" s="24"/>
      <c r="V175" s="23"/>
      <c r="W175" s="28" t="str">
        <f t="shared" ca="1" si="17"/>
        <v/>
      </c>
      <c r="X175" s="25"/>
      <c r="Y175" s="23"/>
      <c r="Z175" s="23"/>
      <c r="AA175" s="24"/>
      <c r="AB175" s="29"/>
    </row>
    <row r="176" spans="1:28" x14ac:dyDescent="0.25">
      <c r="A176" s="13">
        <v>175</v>
      </c>
      <c r="B176" s="22" t="str">
        <f>IFERROR(VLOOKUP(F176,VPIS!B:R,6,0),"Not Exist")</f>
        <v>Not Exist</v>
      </c>
      <c r="C176" s="22" t="str">
        <f>IFERROR(VLOOKUP(F176,VPIS!B:R,7,0),"Not Exist")</f>
        <v>Not Exist</v>
      </c>
      <c r="D176" s="23" t="str">
        <f>IFERROR(VLOOKUP(F176,VPIS!B:R,8,0),"Not Exist")</f>
        <v>Not Exist</v>
      </c>
      <c r="E176" s="47" t="str">
        <f>IFERROR(VLOOKUP(F176,VPIS!B:R,5,0),"Not Exist")</f>
        <v>Not Exist</v>
      </c>
      <c r="F176" s="22"/>
      <c r="G176" s="45" t="str">
        <f>IFERROR(VLOOKUP(F176,VPIS!B:R,2,0),"Not Exist")</f>
        <v>Not Exist</v>
      </c>
      <c r="H176" s="22" t="str">
        <f t="shared" si="15"/>
        <v/>
      </c>
      <c r="I176" s="25" t="str">
        <f>IFERROR(VLOOKUP(F176,VPIS!B:R,3,0),"Not Exist")</f>
        <v>Not Exist</v>
      </c>
      <c r="J176" s="26"/>
      <c r="K176" s="24" t="str">
        <f>IF(COUNTIF(F176:$F$1048576,F176)=1,"Y","")</f>
        <v/>
      </c>
      <c r="L176" s="23" t="str">
        <f>IFERROR(VLOOKUP(F176,VPIS!B:R,4,0),"Not Exist")</f>
        <v>Not Exist</v>
      </c>
      <c r="M176" s="24"/>
      <c r="N176" s="22"/>
      <c r="O176" s="23"/>
      <c r="P176" s="23"/>
      <c r="Q176" s="27" t="str">
        <f t="shared" si="16"/>
        <v/>
      </c>
      <c r="R176" s="25"/>
      <c r="S176" s="23"/>
      <c r="T176" s="24"/>
      <c r="U176" s="24"/>
      <c r="V176" s="23"/>
      <c r="W176" s="28" t="str">
        <f t="shared" ca="1" si="17"/>
        <v/>
      </c>
      <c r="X176" s="25"/>
      <c r="Y176" s="23"/>
      <c r="Z176" s="23"/>
      <c r="AA176" s="24"/>
      <c r="AB176" s="29"/>
    </row>
    <row r="177" spans="1:28" ht="15.75" thickBot="1" x14ac:dyDescent="0.3">
      <c r="A177" s="55">
        <v>176</v>
      </c>
      <c r="B177" s="22" t="str">
        <f>IFERROR(VLOOKUP(F177,VPIS!B:R,6,0),"Not Exist")</f>
        <v>Not Exist</v>
      </c>
      <c r="C177" s="22" t="str">
        <f>IFERROR(VLOOKUP(F177,VPIS!B:R,7,0),"Not Exist")</f>
        <v>Not Exist</v>
      </c>
      <c r="D177" s="23" t="str">
        <f>IFERROR(VLOOKUP(F177,VPIS!B:R,8,0),"Not Exist")</f>
        <v>Not Exist</v>
      </c>
      <c r="E177" s="47" t="str">
        <f>IFERROR(VLOOKUP(F177,VPIS!B:R,5,0),"Not Exist")</f>
        <v>Not Exist</v>
      </c>
      <c r="F177" s="22"/>
      <c r="G177" s="45" t="str">
        <f>IFERROR(VLOOKUP(F177,VPIS!B:R,2,0),"Not Exist")</f>
        <v>Not Exist</v>
      </c>
      <c r="H177" s="22" t="str">
        <f t="shared" si="15"/>
        <v/>
      </c>
      <c r="I177" s="25" t="str">
        <f>IFERROR(VLOOKUP(F177,VPIS!B:R,3,0),"Not Exist")</f>
        <v>Not Exist</v>
      </c>
      <c r="J177" s="26"/>
      <c r="K177" s="24" t="str">
        <f>IF(COUNTIF(F177:$F$1048576,F177)=1,"Y","")</f>
        <v/>
      </c>
      <c r="L177" s="23" t="str">
        <f>IFERROR(VLOOKUP(F177,VPIS!B:R,4,0),"Not Exist")</f>
        <v>Not Exist</v>
      </c>
      <c r="M177" s="24"/>
      <c r="N177" s="22"/>
      <c r="O177" s="23"/>
      <c r="P177" s="23"/>
      <c r="Q177" s="27" t="str">
        <f t="shared" si="16"/>
        <v/>
      </c>
      <c r="R177" s="25"/>
      <c r="S177" s="23"/>
      <c r="T177" s="24"/>
      <c r="U177" s="24"/>
      <c r="V177" s="23"/>
      <c r="W177" s="28" t="str">
        <f t="shared" ca="1" si="17"/>
        <v/>
      </c>
      <c r="X177" s="25"/>
      <c r="Y177" s="23"/>
      <c r="Z177" s="23"/>
      <c r="AA177" s="24"/>
      <c r="AB177" s="29"/>
    </row>
    <row r="178" spans="1:28" x14ac:dyDescent="0.25">
      <c r="A178" s="13">
        <v>177</v>
      </c>
      <c r="B178" s="22" t="str">
        <f>IFERROR(VLOOKUP(F178,VPIS!B:R,6,0),"Not Exist")</f>
        <v>Not Exist</v>
      </c>
      <c r="C178" s="22" t="str">
        <f>IFERROR(VLOOKUP(F178,VPIS!B:R,7,0),"Not Exist")</f>
        <v>Not Exist</v>
      </c>
      <c r="D178" s="23" t="str">
        <f>IFERROR(VLOOKUP(F178,VPIS!B:R,8,0),"Not Exist")</f>
        <v>Not Exist</v>
      </c>
      <c r="E178" s="47" t="str">
        <f>IFERROR(VLOOKUP(F178,VPIS!B:R,5,0),"Not Exist")</f>
        <v>Not Exist</v>
      </c>
      <c r="F178" s="22"/>
      <c r="G178" s="45" t="str">
        <f>IFERROR(VLOOKUP(F178,VPIS!B:R,2,0),"Not Exist")</f>
        <v>Not Exist</v>
      </c>
      <c r="H178" s="22" t="str">
        <f t="shared" si="15"/>
        <v/>
      </c>
      <c r="I178" s="25" t="str">
        <f>IFERROR(VLOOKUP(F178,VPIS!B:R,3,0),"Not Exist")</f>
        <v>Not Exist</v>
      </c>
      <c r="J178" s="26"/>
      <c r="K178" s="24" t="str">
        <f>IF(COUNTIF(F178:$F$1048576,F178)=1,"Y","")</f>
        <v/>
      </c>
      <c r="L178" s="23" t="str">
        <f>IFERROR(VLOOKUP(F178,VPIS!B:R,4,0),"Not Exist")</f>
        <v>Not Exist</v>
      </c>
      <c r="M178" s="24"/>
      <c r="N178" s="22"/>
      <c r="O178" s="23"/>
      <c r="P178" s="23"/>
      <c r="Q178" s="27" t="str">
        <f t="shared" si="16"/>
        <v/>
      </c>
      <c r="R178" s="25"/>
      <c r="S178" s="23"/>
      <c r="T178" s="24"/>
      <c r="U178" s="24"/>
      <c r="V178" s="23"/>
      <c r="W178" s="28" t="str">
        <f t="shared" ca="1" si="17"/>
        <v/>
      </c>
      <c r="X178" s="25"/>
      <c r="Y178" s="23"/>
      <c r="Z178" s="23"/>
      <c r="AA178" s="24"/>
      <c r="AB178" s="29"/>
    </row>
    <row r="179" spans="1:28" ht="15.75" thickBot="1" x14ac:dyDescent="0.3">
      <c r="A179" s="55">
        <v>178</v>
      </c>
      <c r="B179" s="22" t="str">
        <f>IFERROR(VLOOKUP(F179,VPIS!B:R,6,0),"Not Exist")</f>
        <v>Not Exist</v>
      </c>
      <c r="C179" s="22" t="str">
        <f>IFERROR(VLOOKUP(F179,VPIS!B:R,7,0),"Not Exist")</f>
        <v>Not Exist</v>
      </c>
      <c r="D179" s="23" t="str">
        <f>IFERROR(VLOOKUP(F179,VPIS!B:R,8,0),"Not Exist")</f>
        <v>Not Exist</v>
      </c>
      <c r="E179" s="47" t="str">
        <f>IFERROR(VLOOKUP(F179,VPIS!B:R,5,0),"Not Exist")</f>
        <v>Not Exist</v>
      </c>
      <c r="F179" s="22"/>
      <c r="G179" s="45" t="str">
        <f>IFERROR(VLOOKUP(F179,VPIS!B:R,2,0),"Not Exist")</f>
        <v>Not Exist</v>
      </c>
      <c r="H179" s="22" t="str">
        <f t="shared" si="15"/>
        <v/>
      </c>
      <c r="I179" s="25" t="str">
        <f>IFERROR(VLOOKUP(F179,VPIS!B:R,3,0),"Not Exist")</f>
        <v>Not Exist</v>
      </c>
      <c r="J179" s="26"/>
      <c r="K179" s="24" t="str">
        <f>IF(COUNTIF(F179:$F$1048576,F179)=1,"Y","")</f>
        <v/>
      </c>
      <c r="L179" s="23" t="str">
        <f>IFERROR(VLOOKUP(F179,VPIS!B:R,4,0),"Not Exist")</f>
        <v>Not Exist</v>
      </c>
      <c r="M179" s="24"/>
      <c r="N179" s="22"/>
      <c r="O179" s="23"/>
      <c r="P179" s="23"/>
      <c r="Q179" s="27" t="str">
        <f t="shared" si="16"/>
        <v/>
      </c>
      <c r="R179" s="25"/>
      <c r="S179" s="23"/>
      <c r="T179" s="24"/>
      <c r="U179" s="24"/>
      <c r="V179" s="23"/>
      <c r="W179" s="28" t="str">
        <f t="shared" ca="1" si="17"/>
        <v/>
      </c>
      <c r="X179" s="25"/>
      <c r="Y179" s="23"/>
      <c r="Z179" s="23"/>
      <c r="AA179" s="24"/>
      <c r="AB179" s="29"/>
    </row>
    <row r="180" spans="1:28" x14ac:dyDescent="0.25">
      <c r="A180" s="13">
        <v>179</v>
      </c>
      <c r="B180" s="22" t="str">
        <f>IFERROR(VLOOKUP(F180,VPIS!B:R,6,0),"Not Exist")</f>
        <v>Not Exist</v>
      </c>
      <c r="C180" s="22" t="str">
        <f>IFERROR(VLOOKUP(F180,VPIS!B:R,7,0),"Not Exist")</f>
        <v>Not Exist</v>
      </c>
      <c r="D180" s="23" t="str">
        <f>IFERROR(VLOOKUP(F180,VPIS!B:R,8,0),"Not Exist")</f>
        <v>Not Exist</v>
      </c>
      <c r="E180" s="47" t="str">
        <f>IFERROR(VLOOKUP(F180,VPIS!B:R,5,0),"Not Exist")</f>
        <v>Not Exist</v>
      </c>
      <c r="F180" s="22"/>
      <c r="G180" s="45" t="str">
        <f>IFERROR(VLOOKUP(F180,VPIS!B:R,2,0),"Not Exist")</f>
        <v>Not Exist</v>
      </c>
      <c r="H180" s="22" t="str">
        <f t="shared" si="15"/>
        <v/>
      </c>
      <c r="I180" s="25" t="str">
        <f>IFERROR(VLOOKUP(F180,VPIS!B:R,3,0),"Not Exist")</f>
        <v>Not Exist</v>
      </c>
      <c r="J180" s="26"/>
      <c r="K180" s="24" t="str">
        <f>IF(COUNTIF(F180:$F$1048576,F180)=1,"Y","")</f>
        <v/>
      </c>
      <c r="L180" s="23" t="str">
        <f>IFERROR(VLOOKUP(F180,VPIS!B:R,4,0),"Not Exist")</f>
        <v>Not Exist</v>
      </c>
      <c r="M180" s="24"/>
      <c r="N180" s="22"/>
      <c r="O180" s="23"/>
      <c r="P180" s="23"/>
      <c r="Q180" s="27" t="str">
        <f t="shared" si="16"/>
        <v/>
      </c>
      <c r="R180" s="25"/>
      <c r="S180" s="23"/>
      <c r="T180" s="24"/>
      <c r="U180" s="24"/>
      <c r="V180" s="23"/>
      <c r="W180" s="28" t="str">
        <f t="shared" ca="1" si="17"/>
        <v/>
      </c>
      <c r="X180" s="25"/>
      <c r="Y180" s="23"/>
      <c r="Z180" s="23"/>
      <c r="AA180" s="24"/>
      <c r="AB180" s="29"/>
    </row>
    <row r="181" spans="1:28" ht="15.75" thickBot="1" x14ac:dyDescent="0.3">
      <c r="A181" s="55">
        <v>180</v>
      </c>
      <c r="B181" s="22" t="str">
        <f>IFERROR(VLOOKUP(F181,VPIS!B:R,6,0),"Not Exist")</f>
        <v>Not Exist</v>
      </c>
      <c r="C181" s="22" t="str">
        <f>IFERROR(VLOOKUP(F181,VPIS!B:R,7,0),"Not Exist")</f>
        <v>Not Exist</v>
      </c>
      <c r="D181" s="23" t="str">
        <f>IFERROR(VLOOKUP(F181,VPIS!B:R,8,0),"Not Exist")</f>
        <v>Not Exist</v>
      </c>
      <c r="E181" s="47" t="str">
        <f>IFERROR(VLOOKUP(F181,VPIS!B:R,5,0),"Not Exist")</f>
        <v>Not Exist</v>
      </c>
      <c r="F181" s="22"/>
      <c r="G181" s="45" t="str">
        <f>IFERROR(VLOOKUP(F181,VPIS!B:R,2,0),"Not Exist")</f>
        <v>Not Exist</v>
      </c>
      <c r="H181" s="22" t="str">
        <f t="shared" si="15"/>
        <v/>
      </c>
      <c r="I181" s="25" t="str">
        <f>IFERROR(VLOOKUP(F181,VPIS!B:R,3,0),"Not Exist")</f>
        <v>Not Exist</v>
      </c>
      <c r="J181" s="26"/>
      <c r="K181" s="24" t="str">
        <f>IF(COUNTIF(F181:$F$1048576,F181)=1,"Y","")</f>
        <v/>
      </c>
      <c r="L181" s="23" t="str">
        <f>IFERROR(VLOOKUP(F181,VPIS!B:R,4,0),"Not Exist")</f>
        <v>Not Exist</v>
      </c>
      <c r="M181" s="24"/>
      <c r="N181" s="22"/>
      <c r="O181" s="23"/>
      <c r="P181" s="23"/>
      <c r="Q181" s="27" t="str">
        <f t="shared" si="16"/>
        <v/>
      </c>
      <c r="R181" s="25"/>
      <c r="S181" s="23"/>
      <c r="T181" s="24"/>
      <c r="U181" s="24"/>
      <c r="V181" s="23"/>
      <c r="W181" s="28" t="str">
        <f t="shared" ca="1" si="17"/>
        <v/>
      </c>
      <c r="X181" s="25"/>
      <c r="Y181" s="23"/>
      <c r="Z181" s="23"/>
      <c r="AA181" s="24"/>
      <c r="AB181" s="29"/>
    </row>
    <row r="182" spans="1:28" x14ac:dyDescent="0.25">
      <c r="A182" s="13">
        <v>181</v>
      </c>
      <c r="B182" s="22" t="str">
        <f>IFERROR(VLOOKUP(F182,VPIS!B:R,6,0),"Not Exist")</f>
        <v>Not Exist</v>
      </c>
      <c r="C182" s="22" t="str">
        <f>IFERROR(VLOOKUP(F182,VPIS!B:R,7,0),"Not Exist")</f>
        <v>Not Exist</v>
      </c>
      <c r="D182" s="23" t="str">
        <f>IFERROR(VLOOKUP(F182,VPIS!B:R,8,0),"Not Exist")</f>
        <v>Not Exist</v>
      </c>
      <c r="E182" s="47" t="str">
        <f>IFERROR(VLOOKUP(F182,VPIS!B:R,5,0),"Not Exist")</f>
        <v>Not Exist</v>
      </c>
      <c r="F182" s="22"/>
      <c r="G182" s="45" t="str">
        <f>IFERROR(VLOOKUP(F182,VPIS!B:R,2,0),"Not Exist")</f>
        <v>Not Exist</v>
      </c>
      <c r="H182" s="22" t="str">
        <f t="shared" si="15"/>
        <v/>
      </c>
      <c r="I182" s="25" t="str">
        <f>IFERROR(VLOOKUP(F182,VPIS!B:R,3,0),"Not Exist")</f>
        <v>Not Exist</v>
      </c>
      <c r="J182" s="26"/>
      <c r="K182" s="24" t="str">
        <f>IF(COUNTIF(F182:$F$1048576,F182)=1,"Y","")</f>
        <v/>
      </c>
      <c r="L182" s="23" t="str">
        <f>IFERROR(VLOOKUP(F182,VPIS!B:R,4,0),"Not Exist")</f>
        <v>Not Exist</v>
      </c>
      <c r="M182" s="24"/>
      <c r="N182" s="22"/>
      <c r="O182" s="23"/>
      <c r="P182" s="23"/>
      <c r="Q182" s="27" t="str">
        <f t="shared" si="16"/>
        <v/>
      </c>
      <c r="R182" s="25"/>
      <c r="S182" s="23"/>
      <c r="T182" s="24"/>
      <c r="U182" s="24"/>
      <c r="V182" s="23"/>
      <c r="W182" s="28" t="str">
        <f t="shared" ca="1" si="17"/>
        <v/>
      </c>
      <c r="X182" s="25"/>
      <c r="Y182" s="23"/>
      <c r="Z182" s="23"/>
      <c r="AA182" s="24"/>
      <c r="AB182" s="29"/>
    </row>
    <row r="183" spans="1:28" ht="15.75" thickBot="1" x14ac:dyDescent="0.3">
      <c r="A183" s="55">
        <v>182</v>
      </c>
      <c r="B183" s="22" t="str">
        <f>IFERROR(VLOOKUP(F183,VPIS!B:R,6,0),"Not Exist")</f>
        <v>Not Exist</v>
      </c>
      <c r="C183" s="22" t="str">
        <f>IFERROR(VLOOKUP(F183,VPIS!B:R,7,0),"Not Exist")</f>
        <v>Not Exist</v>
      </c>
      <c r="D183" s="23" t="str">
        <f>IFERROR(VLOOKUP(F183,VPIS!B:R,8,0),"Not Exist")</f>
        <v>Not Exist</v>
      </c>
      <c r="E183" s="47" t="str">
        <f>IFERROR(VLOOKUP(F183,VPIS!B:R,5,0),"Not Exist")</f>
        <v>Not Exist</v>
      </c>
      <c r="F183" s="22"/>
      <c r="G183" s="45" t="str">
        <f>IFERROR(VLOOKUP(F183,VPIS!B:R,2,0),"Not Exist")</f>
        <v>Not Exist</v>
      </c>
      <c r="H183" s="22" t="str">
        <f t="shared" si="15"/>
        <v/>
      </c>
      <c r="I183" s="25" t="str">
        <f>IFERROR(VLOOKUP(F183,VPIS!B:R,3,0),"Not Exist")</f>
        <v>Not Exist</v>
      </c>
      <c r="J183" s="26"/>
      <c r="K183" s="24" t="str">
        <f>IF(COUNTIF(F183:$F$1048576,F183)=1,"Y","")</f>
        <v/>
      </c>
      <c r="L183" s="23" t="str">
        <f>IFERROR(VLOOKUP(F183,VPIS!B:R,4,0),"Not Exist")</f>
        <v>Not Exist</v>
      </c>
      <c r="M183" s="24"/>
      <c r="N183" s="22"/>
      <c r="O183" s="23"/>
      <c r="P183" s="23"/>
      <c r="Q183" s="27" t="str">
        <f t="shared" si="16"/>
        <v/>
      </c>
      <c r="R183" s="25"/>
      <c r="S183" s="23"/>
      <c r="T183" s="24"/>
      <c r="U183" s="24"/>
      <c r="V183" s="23"/>
      <c r="W183" s="28" t="str">
        <f t="shared" ca="1" si="17"/>
        <v/>
      </c>
      <c r="X183" s="25"/>
      <c r="Y183" s="23"/>
      <c r="Z183" s="23"/>
      <c r="AA183" s="24"/>
      <c r="AB183" s="29"/>
    </row>
    <row r="184" spans="1:28" x14ac:dyDescent="0.25">
      <c r="A184" s="13">
        <v>183</v>
      </c>
      <c r="B184" s="22" t="str">
        <f>IFERROR(VLOOKUP(F184,VPIS!B:R,6,0),"Not Exist")</f>
        <v>Not Exist</v>
      </c>
      <c r="C184" s="22" t="str">
        <f>IFERROR(VLOOKUP(F184,VPIS!B:R,7,0),"Not Exist")</f>
        <v>Not Exist</v>
      </c>
      <c r="D184" s="23" t="str">
        <f>IFERROR(VLOOKUP(F184,VPIS!B:R,8,0),"Not Exist")</f>
        <v>Not Exist</v>
      </c>
      <c r="E184" s="47" t="str">
        <f>IFERROR(VLOOKUP(F184,VPIS!B:R,5,0),"Not Exist")</f>
        <v>Not Exist</v>
      </c>
      <c r="F184" s="22"/>
      <c r="G184" s="45" t="str">
        <f>IFERROR(VLOOKUP(F184,VPIS!B:R,2,0),"Not Exist")</f>
        <v>Not Exist</v>
      </c>
      <c r="H184" s="22" t="str">
        <f t="shared" si="15"/>
        <v/>
      </c>
      <c r="I184" s="25" t="str">
        <f>IFERROR(VLOOKUP(F184,VPIS!B:R,3,0),"Not Exist")</f>
        <v>Not Exist</v>
      </c>
      <c r="J184" s="26"/>
      <c r="K184" s="24" t="str">
        <f>IF(COUNTIF(F184:$F$1048576,F184)=1,"Y","")</f>
        <v/>
      </c>
      <c r="L184" s="23" t="str">
        <f>IFERROR(VLOOKUP(F184,VPIS!B:R,4,0),"Not Exist")</f>
        <v>Not Exist</v>
      </c>
      <c r="M184" s="24"/>
      <c r="N184" s="22"/>
      <c r="O184" s="23"/>
      <c r="P184" s="23"/>
      <c r="Q184" s="27" t="str">
        <f t="shared" si="16"/>
        <v/>
      </c>
      <c r="R184" s="25"/>
      <c r="S184" s="23"/>
      <c r="T184" s="24"/>
      <c r="U184" s="24"/>
      <c r="V184" s="23"/>
      <c r="W184" s="28" t="str">
        <f t="shared" ca="1" si="17"/>
        <v/>
      </c>
      <c r="X184" s="25"/>
      <c r="Y184" s="23"/>
      <c r="Z184" s="23"/>
      <c r="AA184" s="24"/>
      <c r="AB184" s="29"/>
    </row>
    <row r="185" spans="1:28" ht="15.75" thickBot="1" x14ac:dyDescent="0.3">
      <c r="A185" s="55">
        <v>184</v>
      </c>
      <c r="B185" s="22" t="str">
        <f>IFERROR(VLOOKUP(F185,VPIS!B:R,6,0),"Not Exist")</f>
        <v>Not Exist</v>
      </c>
      <c r="C185" s="22" t="str">
        <f>IFERROR(VLOOKUP(F185,VPIS!B:R,7,0),"Not Exist")</f>
        <v>Not Exist</v>
      </c>
      <c r="D185" s="23" t="str">
        <f>IFERROR(VLOOKUP(F185,VPIS!B:R,8,0),"Not Exist")</f>
        <v>Not Exist</v>
      </c>
      <c r="E185" s="47" t="str">
        <f>IFERROR(VLOOKUP(F185,VPIS!B:R,5,0),"Not Exist")</f>
        <v>Not Exist</v>
      </c>
      <c r="F185" s="22"/>
      <c r="G185" s="45" t="str">
        <f>IFERROR(VLOOKUP(F185,VPIS!B:R,2,0),"Not Exist")</f>
        <v>Not Exist</v>
      </c>
      <c r="H185" s="22" t="str">
        <f t="shared" si="15"/>
        <v/>
      </c>
      <c r="I185" s="25" t="str">
        <f>IFERROR(VLOOKUP(F185,VPIS!B:R,3,0),"Not Exist")</f>
        <v>Not Exist</v>
      </c>
      <c r="J185" s="26"/>
      <c r="K185" s="24" t="str">
        <f>IF(COUNTIF(F185:$F$1048576,F185)=1,"Y","")</f>
        <v/>
      </c>
      <c r="L185" s="23" t="str">
        <f>IFERROR(VLOOKUP(F185,VPIS!B:R,4,0),"Not Exist")</f>
        <v>Not Exist</v>
      </c>
      <c r="M185" s="24"/>
      <c r="N185" s="22"/>
      <c r="O185" s="23"/>
      <c r="P185" s="23"/>
      <c r="Q185" s="27" t="str">
        <f t="shared" si="16"/>
        <v/>
      </c>
      <c r="R185" s="25"/>
      <c r="S185" s="23"/>
      <c r="T185" s="24"/>
      <c r="U185" s="24"/>
      <c r="V185" s="23"/>
      <c r="W185" s="28" t="str">
        <f t="shared" ca="1" si="17"/>
        <v/>
      </c>
      <c r="X185" s="25"/>
      <c r="Y185" s="23"/>
      <c r="Z185" s="23"/>
      <c r="AA185" s="24"/>
      <c r="AB185" s="29"/>
    </row>
    <row r="186" spans="1:28" x14ac:dyDescent="0.25">
      <c r="A186" s="13">
        <v>185</v>
      </c>
      <c r="B186" s="22" t="str">
        <f>IFERROR(VLOOKUP(F186,VPIS!B:R,6,0),"Not Exist")</f>
        <v>Not Exist</v>
      </c>
      <c r="C186" s="22" t="str">
        <f>IFERROR(VLOOKUP(F186,VPIS!B:R,7,0),"Not Exist")</f>
        <v>Not Exist</v>
      </c>
      <c r="D186" s="23" t="str">
        <f>IFERROR(VLOOKUP(F186,VPIS!B:R,8,0),"Not Exist")</f>
        <v>Not Exist</v>
      </c>
      <c r="E186" s="47" t="str">
        <f>IFERROR(VLOOKUP(F186,VPIS!B:R,5,0),"Not Exist")</f>
        <v>Not Exist</v>
      </c>
      <c r="F186" s="22"/>
      <c r="G186" s="45" t="str">
        <f>IFERROR(VLOOKUP(F186,VPIS!B:R,2,0),"Not Exist")</f>
        <v>Not Exist</v>
      </c>
      <c r="H186" s="22" t="str">
        <f t="shared" si="15"/>
        <v/>
      </c>
      <c r="I186" s="25" t="str">
        <f>IFERROR(VLOOKUP(F186,VPIS!B:R,3,0),"Not Exist")</f>
        <v>Not Exist</v>
      </c>
      <c r="J186" s="26"/>
      <c r="K186" s="24" t="str">
        <f>IF(COUNTIF(F186:$F$1048576,F186)=1,"Y","")</f>
        <v/>
      </c>
      <c r="L186" s="23" t="str">
        <f>IFERROR(VLOOKUP(F186,VPIS!B:R,4,0),"Not Exist")</f>
        <v>Not Exist</v>
      </c>
      <c r="M186" s="24"/>
      <c r="N186" s="22"/>
      <c r="O186" s="23"/>
      <c r="P186" s="23"/>
      <c r="Q186" s="27" t="str">
        <f t="shared" si="16"/>
        <v/>
      </c>
      <c r="R186" s="25"/>
      <c r="S186" s="23"/>
      <c r="T186" s="24"/>
      <c r="U186" s="24"/>
      <c r="V186" s="23"/>
      <c r="W186" s="28" t="str">
        <f t="shared" ca="1" si="17"/>
        <v/>
      </c>
      <c r="X186" s="25"/>
      <c r="Y186" s="23"/>
      <c r="Z186" s="23"/>
      <c r="AA186" s="24"/>
      <c r="AB186" s="29"/>
    </row>
    <row r="187" spans="1:28" ht="15.75" thickBot="1" x14ac:dyDescent="0.3">
      <c r="A187" s="55">
        <v>186</v>
      </c>
      <c r="B187" s="22" t="str">
        <f>IFERROR(VLOOKUP(F187,VPIS!B:R,6,0),"Not Exist")</f>
        <v>Not Exist</v>
      </c>
      <c r="C187" s="22" t="str">
        <f>IFERROR(VLOOKUP(F187,VPIS!B:R,7,0),"Not Exist")</f>
        <v>Not Exist</v>
      </c>
      <c r="D187" s="23" t="str">
        <f>IFERROR(VLOOKUP(F187,VPIS!B:R,8,0),"Not Exist")</f>
        <v>Not Exist</v>
      </c>
      <c r="E187" s="47" t="str">
        <f>IFERROR(VLOOKUP(F187,VPIS!B:R,5,0),"Not Exist")</f>
        <v>Not Exist</v>
      </c>
      <c r="F187" s="22"/>
      <c r="G187" s="45" t="str">
        <f>IFERROR(VLOOKUP(F187,VPIS!B:R,2,0),"Not Exist")</f>
        <v>Not Exist</v>
      </c>
      <c r="H187" s="22" t="str">
        <f t="shared" si="15"/>
        <v/>
      </c>
      <c r="I187" s="25" t="str">
        <f>IFERROR(VLOOKUP(F187,VPIS!B:R,3,0),"Not Exist")</f>
        <v>Not Exist</v>
      </c>
      <c r="J187" s="26"/>
      <c r="K187" s="24" t="str">
        <f>IF(COUNTIF(F187:$F$1048576,F187)=1,"Y","")</f>
        <v/>
      </c>
      <c r="L187" s="23" t="str">
        <f>IFERROR(VLOOKUP(F187,VPIS!B:R,4,0),"Not Exist")</f>
        <v>Not Exist</v>
      </c>
      <c r="M187" s="24"/>
      <c r="N187" s="22"/>
      <c r="O187" s="23"/>
      <c r="P187" s="23"/>
      <c r="Q187" s="27" t="str">
        <f t="shared" si="16"/>
        <v/>
      </c>
      <c r="R187" s="25"/>
      <c r="S187" s="23"/>
      <c r="T187" s="24"/>
      <c r="U187" s="24"/>
      <c r="V187" s="23"/>
      <c r="W187" s="28" t="str">
        <f t="shared" ca="1" si="17"/>
        <v/>
      </c>
      <c r="X187" s="25"/>
      <c r="Y187" s="23"/>
      <c r="Z187" s="23"/>
      <c r="AA187" s="24"/>
      <c r="AB187" s="29"/>
    </row>
    <row r="188" spans="1:28" x14ac:dyDescent="0.25">
      <c r="A188" s="13">
        <v>187</v>
      </c>
      <c r="B188" s="22" t="str">
        <f>IFERROR(VLOOKUP(F188,VPIS!B:R,6,0),"Not Exist")</f>
        <v>Not Exist</v>
      </c>
      <c r="C188" s="22" t="str">
        <f>IFERROR(VLOOKUP(F188,VPIS!B:R,7,0),"Not Exist")</f>
        <v>Not Exist</v>
      </c>
      <c r="D188" s="23" t="str">
        <f>IFERROR(VLOOKUP(F188,VPIS!B:R,8,0),"Not Exist")</f>
        <v>Not Exist</v>
      </c>
      <c r="E188" s="47" t="str">
        <f>IFERROR(VLOOKUP(F188,VPIS!B:R,5,0),"Not Exist")</f>
        <v>Not Exist</v>
      </c>
      <c r="F188" s="22"/>
      <c r="G188" s="45" t="str">
        <f>IFERROR(VLOOKUP(F188,VPIS!B:R,2,0),"Not Exist")</f>
        <v>Not Exist</v>
      </c>
      <c r="H188" s="22" t="str">
        <f t="shared" si="15"/>
        <v/>
      </c>
      <c r="I188" s="25" t="str">
        <f>IFERROR(VLOOKUP(F188,VPIS!B:R,3,0),"Not Exist")</f>
        <v>Not Exist</v>
      </c>
      <c r="J188" s="26"/>
      <c r="K188" s="24" t="str">
        <f>IF(COUNTIF(F188:$F$1048576,F188)=1,"Y","")</f>
        <v/>
      </c>
      <c r="L188" s="23" t="str">
        <f>IFERROR(VLOOKUP(F188,VPIS!B:R,4,0),"Not Exist")</f>
        <v>Not Exist</v>
      </c>
      <c r="M188" s="24"/>
      <c r="N188" s="22"/>
      <c r="O188" s="23"/>
      <c r="P188" s="23"/>
      <c r="Q188" s="27" t="str">
        <f t="shared" si="16"/>
        <v/>
      </c>
      <c r="R188" s="25"/>
      <c r="S188" s="23"/>
      <c r="T188" s="24"/>
      <c r="U188" s="24"/>
      <c r="V188" s="23"/>
      <c r="W188" s="28" t="str">
        <f t="shared" ca="1" si="17"/>
        <v/>
      </c>
      <c r="X188" s="25"/>
      <c r="Y188" s="23"/>
      <c r="Z188" s="23"/>
      <c r="AA188" s="24"/>
      <c r="AB188" s="29"/>
    </row>
    <row r="189" spans="1:28" ht="15.75" thickBot="1" x14ac:dyDescent="0.3">
      <c r="A189" s="55">
        <v>188</v>
      </c>
      <c r="B189" s="22" t="str">
        <f>IFERROR(VLOOKUP(F189,VPIS!B:R,6,0),"Not Exist")</f>
        <v>Not Exist</v>
      </c>
      <c r="C189" s="22" t="str">
        <f>IFERROR(VLOOKUP(F189,VPIS!B:R,7,0),"Not Exist")</f>
        <v>Not Exist</v>
      </c>
      <c r="D189" s="23" t="str">
        <f>IFERROR(VLOOKUP(F189,VPIS!B:R,8,0),"Not Exist")</f>
        <v>Not Exist</v>
      </c>
      <c r="E189" s="47" t="str">
        <f>IFERROR(VLOOKUP(F189,VPIS!B:R,5,0),"Not Exist")</f>
        <v>Not Exist</v>
      </c>
      <c r="F189" s="22"/>
      <c r="G189" s="45" t="str">
        <f>IFERROR(VLOOKUP(F189,VPIS!B:R,2,0),"Not Exist")</f>
        <v>Not Exist</v>
      </c>
      <c r="H189" s="22" t="str">
        <f t="shared" si="15"/>
        <v/>
      </c>
      <c r="I189" s="25" t="str">
        <f>IFERROR(VLOOKUP(F189,VPIS!B:R,3,0),"Not Exist")</f>
        <v>Not Exist</v>
      </c>
      <c r="J189" s="26"/>
      <c r="K189" s="24" t="str">
        <f>IF(COUNTIF(F189:$F$1048576,F189)=1,"Y","")</f>
        <v/>
      </c>
      <c r="L189" s="23" t="str">
        <f>IFERROR(VLOOKUP(F189,VPIS!B:R,4,0),"Not Exist")</f>
        <v>Not Exist</v>
      </c>
      <c r="M189" s="24"/>
      <c r="N189" s="22"/>
      <c r="O189" s="23"/>
      <c r="P189" s="23"/>
      <c r="Q189" s="27" t="str">
        <f t="shared" si="16"/>
        <v/>
      </c>
      <c r="R189" s="25"/>
      <c r="S189" s="23"/>
      <c r="T189" s="24"/>
      <c r="U189" s="24"/>
      <c r="V189" s="23"/>
      <c r="W189" s="28" t="str">
        <f t="shared" ca="1" si="17"/>
        <v/>
      </c>
      <c r="X189" s="25"/>
      <c r="Y189" s="23"/>
      <c r="Z189" s="23"/>
      <c r="AA189" s="24"/>
      <c r="AB189" s="29"/>
    </row>
    <row r="190" spans="1:28" x14ac:dyDescent="0.25">
      <c r="A190" s="13">
        <v>189</v>
      </c>
      <c r="B190" s="22" t="str">
        <f>IFERROR(VLOOKUP(F190,VPIS!B:R,6,0),"Not Exist")</f>
        <v>Not Exist</v>
      </c>
      <c r="C190" s="22" t="str">
        <f>IFERROR(VLOOKUP(F190,VPIS!B:R,7,0),"Not Exist")</f>
        <v>Not Exist</v>
      </c>
      <c r="D190" s="23" t="str">
        <f>IFERROR(VLOOKUP(F190,VPIS!B:R,8,0),"Not Exist")</f>
        <v>Not Exist</v>
      </c>
      <c r="E190" s="47" t="str">
        <f>IFERROR(VLOOKUP(F190,VPIS!B:R,5,0),"Not Exist")</f>
        <v>Not Exist</v>
      </c>
      <c r="F190" s="22"/>
      <c r="G190" s="45" t="str">
        <f>IFERROR(VLOOKUP(F190,VPIS!B:R,2,0),"Not Exist")</f>
        <v>Not Exist</v>
      </c>
      <c r="H190" s="22" t="str">
        <f t="shared" si="15"/>
        <v/>
      </c>
      <c r="I190" s="25" t="str">
        <f>IFERROR(VLOOKUP(F190,VPIS!B:R,3,0),"Not Exist")</f>
        <v>Not Exist</v>
      </c>
      <c r="J190" s="26"/>
      <c r="K190" s="24" t="str">
        <f>IF(COUNTIF(F190:$F$1048576,F190)=1,"Y","")</f>
        <v/>
      </c>
      <c r="L190" s="23" t="str">
        <f>IFERROR(VLOOKUP(F190,VPIS!B:R,4,0),"Not Exist")</f>
        <v>Not Exist</v>
      </c>
      <c r="M190" s="24"/>
      <c r="N190" s="22"/>
      <c r="O190" s="23"/>
      <c r="P190" s="23"/>
      <c r="Q190" s="27" t="str">
        <f t="shared" si="16"/>
        <v/>
      </c>
      <c r="R190" s="25"/>
      <c r="S190" s="23"/>
      <c r="T190" s="24"/>
      <c r="U190" s="24"/>
      <c r="V190" s="23"/>
      <c r="W190" s="28" t="str">
        <f t="shared" ca="1" si="17"/>
        <v/>
      </c>
      <c r="X190" s="25"/>
      <c r="Y190" s="23"/>
      <c r="Z190" s="23"/>
      <c r="AA190" s="24"/>
      <c r="AB190" s="29"/>
    </row>
    <row r="191" spans="1:28" ht="15.75" thickBot="1" x14ac:dyDescent="0.3">
      <c r="A191" s="55">
        <v>190</v>
      </c>
      <c r="B191" s="22" t="str">
        <f>IFERROR(VLOOKUP(F191,VPIS!B:R,6,0),"Not Exist")</f>
        <v>Not Exist</v>
      </c>
      <c r="C191" s="22" t="str">
        <f>IFERROR(VLOOKUP(F191,VPIS!B:R,7,0),"Not Exist")</f>
        <v>Not Exist</v>
      </c>
      <c r="D191" s="23" t="str">
        <f>IFERROR(VLOOKUP(F191,VPIS!B:R,8,0),"Not Exist")</f>
        <v>Not Exist</v>
      </c>
      <c r="E191" s="47" t="str">
        <f>IFERROR(VLOOKUP(F191,VPIS!B:R,5,0),"Not Exist")</f>
        <v>Not Exist</v>
      </c>
      <c r="F191" s="22"/>
      <c r="G191" s="45" t="str">
        <f>IFERROR(VLOOKUP(F191,VPIS!B:R,2,0),"Not Exist")</f>
        <v>Not Exist</v>
      </c>
      <c r="H191" s="22" t="str">
        <f t="shared" ref="H191:H221" si="18">CONCATENATE(F191,K191)</f>
        <v/>
      </c>
      <c r="I191" s="25" t="str">
        <f>IFERROR(VLOOKUP(F191,VPIS!B:R,3,0),"Not Exist")</f>
        <v>Not Exist</v>
      </c>
      <c r="J191" s="26"/>
      <c r="K191" s="24" t="str">
        <f>IF(COUNTIF(F191:$F$1048576,F191)=1,"Y","")</f>
        <v/>
      </c>
      <c r="L191" s="23" t="str">
        <f>IFERROR(VLOOKUP(F191,VPIS!B:R,4,0),"Not Exist")</f>
        <v>Not Exist</v>
      </c>
      <c r="M191" s="24"/>
      <c r="N191" s="22"/>
      <c r="O191" s="23"/>
      <c r="P191" s="23"/>
      <c r="Q191" s="27" t="str">
        <f t="shared" ref="Q191:Q221" si="19">IF(AND(ISNUMBER(P191), ISNUMBER(S191)), IF(S191&lt;=P191, "No Delay", INT(S191-P191)), "")</f>
        <v/>
      </c>
      <c r="R191" s="25"/>
      <c r="S191" s="23"/>
      <c r="T191" s="24"/>
      <c r="U191" s="24"/>
      <c r="V191" s="23"/>
      <c r="W191" s="28" t="str">
        <f t="shared" ref="W191:W221" ca="1" si="20">IF(AND(K191="Y", ISNUMBER(V191), TODAY()&gt;V191), TEXT(TODAY()-V191,"0"), "")</f>
        <v/>
      </c>
      <c r="X191" s="25"/>
      <c r="Y191" s="23"/>
      <c r="Z191" s="23"/>
      <c r="AA191" s="24"/>
      <c r="AB191" s="29"/>
    </row>
    <row r="192" spans="1:28" x14ac:dyDescent="0.25">
      <c r="A192" s="13">
        <v>191</v>
      </c>
      <c r="B192" s="22" t="str">
        <f>IFERROR(VLOOKUP(F192,VPIS!B:R,6,0),"Not Exist")</f>
        <v>Not Exist</v>
      </c>
      <c r="C192" s="22" t="str">
        <f>IFERROR(VLOOKUP(F192,VPIS!B:R,7,0),"Not Exist")</f>
        <v>Not Exist</v>
      </c>
      <c r="D192" s="23" t="str">
        <f>IFERROR(VLOOKUP(F192,VPIS!B:R,8,0),"Not Exist")</f>
        <v>Not Exist</v>
      </c>
      <c r="E192" s="47" t="str">
        <f>IFERROR(VLOOKUP(F192,VPIS!B:R,5,0),"Not Exist")</f>
        <v>Not Exist</v>
      </c>
      <c r="F192" s="22"/>
      <c r="G192" s="45" t="str">
        <f>IFERROR(VLOOKUP(F192,VPIS!B:R,2,0),"Not Exist")</f>
        <v>Not Exist</v>
      </c>
      <c r="H192" s="22" t="str">
        <f t="shared" si="18"/>
        <v/>
      </c>
      <c r="I192" s="25" t="str">
        <f>IFERROR(VLOOKUP(F192,VPIS!B:R,3,0),"Not Exist")</f>
        <v>Not Exist</v>
      </c>
      <c r="J192" s="26"/>
      <c r="K192" s="24" t="str">
        <f>IF(COUNTIF(F192:$F$1048576,F192)=1,"Y","")</f>
        <v/>
      </c>
      <c r="L192" s="23" t="str">
        <f>IFERROR(VLOOKUP(F192,VPIS!B:R,4,0),"Not Exist")</f>
        <v>Not Exist</v>
      </c>
      <c r="M192" s="24"/>
      <c r="N192" s="22"/>
      <c r="O192" s="23"/>
      <c r="P192" s="23"/>
      <c r="Q192" s="27" t="str">
        <f t="shared" si="19"/>
        <v/>
      </c>
      <c r="R192" s="25"/>
      <c r="S192" s="23"/>
      <c r="T192" s="24"/>
      <c r="U192" s="24"/>
      <c r="V192" s="23"/>
      <c r="W192" s="28" t="str">
        <f t="shared" ca="1" si="20"/>
        <v/>
      </c>
      <c r="X192" s="25"/>
      <c r="Y192" s="23"/>
      <c r="Z192" s="23"/>
      <c r="AA192" s="24"/>
      <c r="AB192" s="29"/>
    </row>
    <row r="193" spans="1:28" ht="15.75" thickBot="1" x14ac:dyDescent="0.3">
      <c r="A193" s="55">
        <v>192</v>
      </c>
      <c r="B193" s="22" t="str">
        <f>IFERROR(VLOOKUP(F193,VPIS!B:R,6,0),"Not Exist")</f>
        <v>Not Exist</v>
      </c>
      <c r="C193" s="22" t="str">
        <f>IFERROR(VLOOKUP(F193,VPIS!B:R,7,0),"Not Exist")</f>
        <v>Not Exist</v>
      </c>
      <c r="D193" s="23" t="str">
        <f>IFERROR(VLOOKUP(F193,VPIS!B:R,8,0),"Not Exist")</f>
        <v>Not Exist</v>
      </c>
      <c r="E193" s="47" t="str">
        <f>IFERROR(VLOOKUP(F193,VPIS!B:R,5,0),"Not Exist")</f>
        <v>Not Exist</v>
      </c>
      <c r="F193" s="22"/>
      <c r="G193" s="45" t="str">
        <f>IFERROR(VLOOKUP(F193,VPIS!B:R,2,0),"Not Exist")</f>
        <v>Not Exist</v>
      </c>
      <c r="H193" s="22" t="str">
        <f t="shared" si="18"/>
        <v/>
      </c>
      <c r="I193" s="25" t="str">
        <f>IFERROR(VLOOKUP(F193,VPIS!B:R,3,0),"Not Exist")</f>
        <v>Not Exist</v>
      </c>
      <c r="J193" s="26"/>
      <c r="K193" s="24" t="str">
        <f>IF(COUNTIF(F193:$F$1048576,F193)=1,"Y","")</f>
        <v/>
      </c>
      <c r="L193" s="23" t="str">
        <f>IFERROR(VLOOKUP(F193,VPIS!B:R,4,0),"Not Exist")</f>
        <v>Not Exist</v>
      </c>
      <c r="M193" s="24"/>
      <c r="N193" s="22"/>
      <c r="O193" s="23"/>
      <c r="P193" s="23"/>
      <c r="Q193" s="27" t="str">
        <f t="shared" si="19"/>
        <v/>
      </c>
      <c r="R193" s="25"/>
      <c r="S193" s="23"/>
      <c r="T193" s="24"/>
      <c r="U193" s="24"/>
      <c r="V193" s="23"/>
      <c r="W193" s="28" t="str">
        <f t="shared" ca="1" si="20"/>
        <v/>
      </c>
      <c r="X193" s="25"/>
      <c r="Y193" s="23"/>
      <c r="Z193" s="23"/>
      <c r="AA193" s="24"/>
      <c r="AB193" s="29"/>
    </row>
    <row r="194" spans="1:28" x14ac:dyDescent="0.25">
      <c r="A194" s="13">
        <v>193</v>
      </c>
      <c r="B194" s="22" t="str">
        <f>IFERROR(VLOOKUP(F194,VPIS!B:R,6,0),"Not Exist")</f>
        <v>Not Exist</v>
      </c>
      <c r="C194" s="22" t="str">
        <f>IFERROR(VLOOKUP(F194,VPIS!B:R,7,0),"Not Exist")</f>
        <v>Not Exist</v>
      </c>
      <c r="D194" s="23" t="str">
        <f>IFERROR(VLOOKUP(F194,VPIS!B:R,8,0),"Not Exist")</f>
        <v>Not Exist</v>
      </c>
      <c r="E194" s="47" t="str">
        <f>IFERROR(VLOOKUP(F194,VPIS!B:R,5,0),"Not Exist")</f>
        <v>Not Exist</v>
      </c>
      <c r="F194" s="22"/>
      <c r="G194" s="45" t="str">
        <f>IFERROR(VLOOKUP(F194,VPIS!B:R,2,0),"Not Exist")</f>
        <v>Not Exist</v>
      </c>
      <c r="H194" s="22" t="str">
        <f t="shared" si="18"/>
        <v/>
      </c>
      <c r="I194" s="25" t="str">
        <f>IFERROR(VLOOKUP(F194,VPIS!B:R,3,0),"Not Exist")</f>
        <v>Not Exist</v>
      </c>
      <c r="J194" s="26"/>
      <c r="K194" s="24" t="str">
        <f>IF(COUNTIF(F194:$F$1048576,F194)=1,"Y","")</f>
        <v/>
      </c>
      <c r="L194" s="23" t="str">
        <f>IFERROR(VLOOKUP(F194,VPIS!B:R,4,0),"Not Exist")</f>
        <v>Not Exist</v>
      </c>
      <c r="M194" s="24"/>
      <c r="N194" s="22"/>
      <c r="O194" s="23"/>
      <c r="P194" s="23"/>
      <c r="Q194" s="27" t="str">
        <f t="shared" si="19"/>
        <v/>
      </c>
      <c r="R194" s="25"/>
      <c r="S194" s="23"/>
      <c r="T194" s="24"/>
      <c r="U194" s="24"/>
      <c r="V194" s="23"/>
      <c r="W194" s="28" t="str">
        <f t="shared" ca="1" si="20"/>
        <v/>
      </c>
      <c r="X194" s="25"/>
      <c r="Y194" s="23"/>
      <c r="Z194" s="23"/>
      <c r="AA194" s="24"/>
      <c r="AB194" s="29"/>
    </row>
    <row r="195" spans="1:28" ht="15.75" thickBot="1" x14ac:dyDescent="0.3">
      <c r="A195" s="55">
        <v>194</v>
      </c>
      <c r="B195" s="22" t="str">
        <f>IFERROR(VLOOKUP(F195,VPIS!B:R,6,0),"Not Exist")</f>
        <v>Not Exist</v>
      </c>
      <c r="C195" s="22" t="str">
        <f>IFERROR(VLOOKUP(F195,VPIS!B:R,7,0),"Not Exist")</f>
        <v>Not Exist</v>
      </c>
      <c r="D195" s="23" t="str">
        <f>IFERROR(VLOOKUP(F195,VPIS!B:R,8,0),"Not Exist")</f>
        <v>Not Exist</v>
      </c>
      <c r="E195" s="47" t="str">
        <f>IFERROR(VLOOKUP(F195,VPIS!B:R,5,0),"Not Exist")</f>
        <v>Not Exist</v>
      </c>
      <c r="F195" s="22"/>
      <c r="G195" s="45" t="str">
        <f>IFERROR(VLOOKUP(F195,VPIS!B:R,2,0),"Not Exist")</f>
        <v>Not Exist</v>
      </c>
      <c r="H195" s="22" t="str">
        <f t="shared" si="18"/>
        <v/>
      </c>
      <c r="I195" s="25" t="str">
        <f>IFERROR(VLOOKUP(F195,VPIS!B:R,3,0),"Not Exist")</f>
        <v>Not Exist</v>
      </c>
      <c r="J195" s="26"/>
      <c r="K195" s="24" t="str">
        <f>IF(COUNTIF(F195:$F$1048576,F195)=1,"Y","")</f>
        <v/>
      </c>
      <c r="L195" s="23" t="str">
        <f>IFERROR(VLOOKUP(F195,VPIS!B:R,4,0),"Not Exist")</f>
        <v>Not Exist</v>
      </c>
      <c r="M195" s="24"/>
      <c r="N195" s="22"/>
      <c r="O195" s="23"/>
      <c r="P195" s="23"/>
      <c r="Q195" s="27" t="str">
        <f t="shared" si="19"/>
        <v/>
      </c>
      <c r="R195" s="25"/>
      <c r="S195" s="23"/>
      <c r="T195" s="24"/>
      <c r="U195" s="24"/>
      <c r="V195" s="23"/>
      <c r="W195" s="28" t="str">
        <f t="shared" ca="1" si="20"/>
        <v/>
      </c>
      <c r="X195" s="25"/>
      <c r="Y195" s="23"/>
      <c r="Z195" s="23"/>
      <c r="AA195" s="24"/>
      <c r="AB195" s="29"/>
    </row>
    <row r="196" spans="1:28" x14ac:dyDescent="0.25">
      <c r="A196" s="13">
        <v>195</v>
      </c>
      <c r="B196" s="22" t="str">
        <f>IFERROR(VLOOKUP(F196,VPIS!B:R,6,0),"Not Exist")</f>
        <v>Not Exist</v>
      </c>
      <c r="C196" s="22" t="str">
        <f>IFERROR(VLOOKUP(F196,VPIS!B:R,7,0),"Not Exist")</f>
        <v>Not Exist</v>
      </c>
      <c r="D196" s="23" t="str">
        <f>IFERROR(VLOOKUP(F196,VPIS!B:R,8,0),"Not Exist")</f>
        <v>Not Exist</v>
      </c>
      <c r="E196" s="47" t="str">
        <f>IFERROR(VLOOKUP(F196,VPIS!B:R,5,0),"Not Exist")</f>
        <v>Not Exist</v>
      </c>
      <c r="F196" s="22"/>
      <c r="G196" s="45" t="str">
        <f>IFERROR(VLOOKUP(F196,VPIS!B:R,2,0),"Not Exist")</f>
        <v>Not Exist</v>
      </c>
      <c r="H196" s="22" t="str">
        <f t="shared" si="18"/>
        <v/>
      </c>
      <c r="I196" s="25" t="str">
        <f>IFERROR(VLOOKUP(F196,VPIS!B:R,3,0),"Not Exist")</f>
        <v>Not Exist</v>
      </c>
      <c r="J196" s="26"/>
      <c r="K196" s="24" t="str">
        <f>IF(COUNTIF(F196:$F$1048576,F196)=1,"Y","")</f>
        <v/>
      </c>
      <c r="L196" s="23" t="str">
        <f>IFERROR(VLOOKUP(F196,VPIS!B:R,4,0),"Not Exist")</f>
        <v>Not Exist</v>
      </c>
      <c r="M196" s="24"/>
      <c r="N196" s="22"/>
      <c r="O196" s="23"/>
      <c r="P196" s="23"/>
      <c r="Q196" s="27" t="str">
        <f t="shared" si="19"/>
        <v/>
      </c>
      <c r="R196" s="25"/>
      <c r="S196" s="23"/>
      <c r="T196" s="24"/>
      <c r="U196" s="24"/>
      <c r="V196" s="23"/>
      <c r="W196" s="28" t="str">
        <f t="shared" ca="1" si="20"/>
        <v/>
      </c>
      <c r="X196" s="25"/>
      <c r="Y196" s="23"/>
      <c r="Z196" s="23"/>
      <c r="AA196" s="24"/>
      <c r="AB196" s="29"/>
    </row>
    <row r="197" spans="1:28" ht="15.75" thickBot="1" x14ac:dyDescent="0.3">
      <c r="A197" s="55">
        <v>196</v>
      </c>
      <c r="B197" s="22" t="str">
        <f>IFERROR(VLOOKUP(F197,VPIS!B:R,6,0),"Not Exist")</f>
        <v>Not Exist</v>
      </c>
      <c r="C197" s="22" t="str">
        <f>IFERROR(VLOOKUP(F197,VPIS!B:R,7,0),"Not Exist")</f>
        <v>Not Exist</v>
      </c>
      <c r="D197" s="23" t="str">
        <f>IFERROR(VLOOKUP(F197,VPIS!B:R,8,0),"Not Exist")</f>
        <v>Not Exist</v>
      </c>
      <c r="E197" s="47" t="str">
        <f>IFERROR(VLOOKUP(F197,VPIS!B:R,5,0),"Not Exist")</f>
        <v>Not Exist</v>
      </c>
      <c r="F197" s="22"/>
      <c r="G197" s="45" t="str">
        <f>IFERROR(VLOOKUP(F197,VPIS!B:R,2,0),"Not Exist")</f>
        <v>Not Exist</v>
      </c>
      <c r="H197" s="22" t="str">
        <f t="shared" si="18"/>
        <v/>
      </c>
      <c r="I197" s="25" t="str">
        <f>IFERROR(VLOOKUP(F197,VPIS!B:R,3,0),"Not Exist")</f>
        <v>Not Exist</v>
      </c>
      <c r="J197" s="26"/>
      <c r="K197" s="24" t="str">
        <f>IF(COUNTIF(F197:$F$1048576,F197)=1,"Y","")</f>
        <v/>
      </c>
      <c r="L197" s="23" t="str">
        <f>IFERROR(VLOOKUP(F197,VPIS!B:R,4,0),"Not Exist")</f>
        <v>Not Exist</v>
      </c>
      <c r="M197" s="24"/>
      <c r="N197" s="22"/>
      <c r="O197" s="23"/>
      <c r="P197" s="23"/>
      <c r="Q197" s="27" t="str">
        <f t="shared" si="19"/>
        <v/>
      </c>
      <c r="R197" s="25"/>
      <c r="S197" s="23"/>
      <c r="T197" s="24"/>
      <c r="U197" s="24"/>
      <c r="V197" s="23"/>
      <c r="W197" s="28" t="str">
        <f t="shared" ca="1" si="20"/>
        <v/>
      </c>
      <c r="X197" s="25"/>
      <c r="Y197" s="23"/>
      <c r="Z197" s="23"/>
      <c r="AA197" s="24"/>
      <c r="AB197" s="29"/>
    </row>
    <row r="198" spans="1:28" x14ac:dyDescent="0.25">
      <c r="A198" s="13">
        <v>197</v>
      </c>
      <c r="B198" s="22" t="str">
        <f>IFERROR(VLOOKUP(F198,VPIS!B:R,6,0),"Not Exist")</f>
        <v>Not Exist</v>
      </c>
      <c r="C198" s="22" t="str">
        <f>IFERROR(VLOOKUP(F198,VPIS!B:R,7,0),"Not Exist")</f>
        <v>Not Exist</v>
      </c>
      <c r="D198" s="23" t="str">
        <f>IFERROR(VLOOKUP(F198,VPIS!B:R,8,0),"Not Exist")</f>
        <v>Not Exist</v>
      </c>
      <c r="E198" s="47" t="str">
        <f>IFERROR(VLOOKUP(F198,VPIS!B:R,5,0),"Not Exist")</f>
        <v>Not Exist</v>
      </c>
      <c r="F198" s="22"/>
      <c r="G198" s="45" t="str">
        <f>IFERROR(VLOOKUP(F198,VPIS!B:R,2,0),"Not Exist")</f>
        <v>Not Exist</v>
      </c>
      <c r="H198" s="22" t="str">
        <f t="shared" si="18"/>
        <v/>
      </c>
      <c r="I198" s="25" t="str">
        <f>IFERROR(VLOOKUP(F198,VPIS!B:R,3,0),"Not Exist")</f>
        <v>Not Exist</v>
      </c>
      <c r="J198" s="26"/>
      <c r="K198" s="24" t="str">
        <f>IF(COUNTIF(F198:$F$1048576,F198)=1,"Y","")</f>
        <v/>
      </c>
      <c r="L198" s="23" t="str">
        <f>IFERROR(VLOOKUP(F198,VPIS!B:R,4,0),"Not Exist")</f>
        <v>Not Exist</v>
      </c>
      <c r="M198" s="24"/>
      <c r="N198" s="22"/>
      <c r="O198" s="23"/>
      <c r="P198" s="23"/>
      <c r="Q198" s="27" t="str">
        <f t="shared" si="19"/>
        <v/>
      </c>
      <c r="R198" s="25"/>
      <c r="S198" s="23"/>
      <c r="T198" s="24"/>
      <c r="U198" s="24"/>
      <c r="V198" s="23"/>
      <c r="W198" s="28" t="str">
        <f t="shared" ca="1" si="20"/>
        <v/>
      </c>
      <c r="X198" s="25"/>
      <c r="Y198" s="23"/>
      <c r="Z198" s="23"/>
      <c r="AA198" s="24"/>
      <c r="AB198" s="29"/>
    </row>
    <row r="199" spans="1:28" ht="15.75" thickBot="1" x14ac:dyDescent="0.3">
      <c r="A199" s="55">
        <v>198</v>
      </c>
      <c r="B199" s="22" t="str">
        <f>IFERROR(VLOOKUP(F199,VPIS!B:R,6,0),"Not Exist")</f>
        <v>Not Exist</v>
      </c>
      <c r="C199" s="22" t="str">
        <f>IFERROR(VLOOKUP(F199,VPIS!B:R,7,0),"Not Exist")</f>
        <v>Not Exist</v>
      </c>
      <c r="D199" s="23" t="str">
        <f>IFERROR(VLOOKUP(F199,VPIS!B:R,8,0),"Not Exist")</f>
        <v>Not Exist</v>
      </c>
      <c r="E199" s="47" t="str">
        <f>IFERROR(VLOOKUP(F199,VPIS!B:R,5,0),"Not Exist")</f>
        <v>Not Exist</v>
      </c>
      <c r="F199" s="22"/>
      <c r="G199" s="45" t="str">
        <f>IFERROR(VLOOKUP(F199,VPIS!B:R,2,0),"Not Exist")</f>
        <v>Not Exist</v>
      </c>
      <c r="H199" s="22" t="str">
        <f t="shared" si="18"/>
        <v/>
      </c>
      <c r="I199" s="25" t="str">
        <f>IFERROR(VLOOKUP(F199,VPIS!B:R,3,0),"Not Exist")</f>
        <v>Not Exist</v>
      </c>
      <c r="J199" s="26"/>
      <c r="K199" s="24" t="str">
        <f>IF(COUNTIF(F199:$F$1048576,F199)=1,"Y","")</f>
        <v/>
      </c>
      <c r="L199" s="23" t="str">
        <f>IFERROR(VLOOKUP(F199,VPIS!B:R,4,0),"Not Exist")</f>
        <v>Not Exist</v>
      </c>
      <c r="M199" s="24"/>
      <c r="N199" s="22"/>
      <c r="O199" s="23"/>
      <c r="P199" s="23"/>
      <c r="Q199" s="27" t="str">
        <f t="shared" si="19"/>
        <v/>
      </c>
      <c r="R199" s="25"/>
      <c r="S199" s="23"/>
      <c r="T199" s="24"/>
      <c r="U199" s="24"/>
      <c r="V199" s="23"/>
      <c r="W199" s="28" t="str">
        <f t="shared" ca="1" si="20"/>
        <v/>
      </c>
      <c r="X199" s="25"/>
      <c r="Y199" s="23"/>
      <c r="Z199" s="23"/>
      <c r="AA199" s="24"/>
      <c r="AB199" s="29"/>
    </row>
    <row r="200" spans="1:28" x14ac:dyDescent="0.25">
      <c r="A200" s="13">
        <v>199</v>
      </c>
      <c r="B200" s="22" t="str">
        <f>IFERROR(VLOOKUP(F200,VPIS!B:R,6,0),"Not Exist")</f>
        <v>Not Exist</v>
      </c>
      <c r="C200" s="22" t="str">
        <f>IFERROR(VLOOKUP(F200,VPIS!B:R,7,0),"Not Exist")</f>
        <v>Not Exist</v>
      </c>
      <c r="D200" s="23" t="str">
        <f>IFERROR(VLOOKUP(F200,VPIS!B:R,8,0),"Not Exist")</f>
        <v>Not Exist</v>
      </c>
      <c r="E200" s="47" t="str">
        <f>IFERROR(VLOOKUP(F200,VPIS!B:R,5,0),"Not Exist")</f>
        <v>Not Exist</v>
      </c>
      <c r="F200" s="22"/>
      <c r="G200" s="45" t="str">
        <f>IFERROR(VLOOKUP(F200,VPIS!B:R,2,0),"Not Exist")</f>
        <v>Not Exist</v>
      </c>
      <c r="H200" s="22" t="str">
        <f t="shared" si="18"/>
        <v/>
      </c>
      <c r="I200" s="25" t="str">
        <f>IFERROR(VLOOKUP(F200,VPIS!B:R,3,0),"Not Exist")</f>
        <v>Not Exist</v>
      </c>
      <c r="J200" s="26"/>
      <c r="K200" s="24" t="str">
        <f>IF(COUNTIF(F200:$F$1048576,F200)=1,"Y","")</f>
        <v/>
      </c>
      <c r="L200" s="23" t="str">
        <f>IFERROR(VLOOKUP(F200,VPIS!B:R,4,0),"Not Exist")</f>
        <v>Not Exist</v>
      </c>
      <c r="M200" s="24"/>
      <c r="N200" s="22"/>
      <c r="O200" s="23"/>
      <c r="P200" s="23"/>
      <c r="Q200" s="27" t="str">
        <f t="shared" si="19"/>
        <v/>
      </c>
      <c r="R200" s="25"/>
      <c r="S200" s="23"/>
      <c r="T200" s="24"/>
      <c r="U200" s="24"/>
      <c r="V200" s="23"/>
      <c r="W200" s="28" t="str">
        <f t="shared" ca="1" si="20"/>
        <v/>
      </c>
      <c r="X200" s="25"/>
      <c r="Y200" s="23"/>
      <c r="Z200" s="23"/>
      <c r="AA200" s="24"/>
      <c r="AB200" s="29"/>
    </row>
    <row r="201" spans="1:28" ht="15.75" thickBot="1" x14ac:dyDescent="0.3">
      <c r="A201" s="55">
        <v>200</v>
      </c>
      <c r="B201" s="22" t="str">
        <f>IFERROR(VLOOKUP(F201,VPIS!B:R,6,0),"Not Exist")</f>
        <v>Not Exist</v>
      </c>
      <c r="C201" s="22" t="str">
        <f>IFERROR(VLOOKUP(F201,VPIS!B:R,7,0),"Not Exist")</f>
        <v>Not Exist</v>
      </c>
      <c r="D201" s="23" t="str">
        <f>IFERROR(VLOOKUP(F201,VPIS!B:R,8,0),"Not Exist")</f>
        <v>Not Exist</v>
      </c>
      <c r="E201" s="47" t="str">
        <f>IFERROR(VLOOKUP(F201,VPIS!B:R,5,0),"Not Exist")</f>
        <v>Not Exist</v>
      </c>
      <c r="F201" s="22"/>
      <c r="G201" s="45" t="str">
        <f>IFERROR(VLOOKUP(F201,VPIS!B:R,2,0),"Not Exist")</f>
        <v>Not Exist</v>
      </c>
      <c r="H201" s="22" t="str">
        <f t="shared" si="18"/>
        <v/>
      </c>
      <c r="I201" s="25" t="str">
        <f>IFERROR(VLOOKUP(F201,VPIS!B:R,3,0),"Not Exist")</f>
        <v>Not Exist</v>
      </c>
      <c r="J201" s="26"/>
      <c r="K201" s="24" t="str">
        <f>IF(COUNTIF(F201:$F$1048576,F201)=1,"Y","")</f>
        <v/>
      </c>
      <c r="L201" s="23" t="str">
        <f>IFERROR(VLOOKUP(F201,VPIS!B:R,4,0),"Not Exist")</f>
        <v>Not Exist</v>
      </c>
      <c r="M201" s="24"/>
      <c r="N201" s="22"/>
      <c r="O201" s="23"/>
      <c r="P201" s="23"/>
      <c r="Q201" s="27" t="str">
        <f t="shared" si="19"/>
        <v/>
      </c>
      <c r="R201" s="25"/>
      <c r="S201" s="23"/>
      <c r="T201" s="24"/>
      <c r="U201" s="24"/>
      <c r="V201" s="23"/>
      <c r="W201" s="28" t="str">
        <f t="shared" ca="1" si="20"/>
        <v/>
      </c>
      <c r="X201" s="25"/>
      <c r="Y201" s="23"/>
      <c r="Z201" s="23"/>
      <c r="AA201" s="24"/>
      <c r="AB201" s="29"/>
    </row>
    <row r="202" spans="1:28" x14ac:dyDescent="0.25">
      <c r="A202" s="13">
        <v>201</v>
      </c>
      <c r="B202" s="22" t="str">
        <f>IFERROR(VLOOKUP(F202,VPIS!B:R,6,0),"Not Exist")</f>
        <v>Not Exist</v>
      </c>
      <c r="C202" s="22" t="str">
        <f>IFERROR(VLOOKUP(F202,VPIS!B:R,7,0),"Not Exist")</f>
        <v>Not Exist</v>
      </c>
      <c r="D202" s="23" t="str">
        <f>IFERROR(VLOOKUP(F202,VPIS!B:R,8,0),"Not Exist")</f>
        <v>Not Exist</v>
      </c>
      <c r="E202" s="47" t="str">
        <f>IFERROR(VLOOKUP(F202,VPIS!B:R,5,0),"Not Exist")</f>
        <v>Not Exist</v>
      </c>
      <c r="F202" s="22"/>
      <c r="G202" s="45" t="str">
        <f>IFERROR(VLOOKUP(F202,VPIS!B:R,2,0),"Not Exist")</f>
        <v>Not Exist</v>
      </c>
      <c r="H202" s="22" t="str">
        <f t="shared" si="18"/>
        <v/>
      </c>
      <c r="I202" s="25" t="str">
        <f>IFERROR(VLOOKUP(F202,VPIS!B:R,3,0),"Not Exist")</f>
        <v>Not Exist</v>
      </c>
      <c r="J202" s="26"/>
      <c r="K202" s="24" t="str">
        <f>IF(COUNTIF(F202:$F$1048576,F202)=1,"Y","")</f>
        <v/>
      </c>
      <c r="L202" s="23" t="str">
        <f>IFERROR(VLOOKUP(F202,VPIS!B:R,4,0),"Not Exist")</f>
        <v>Not Exist</v>
      </c>
      <c r="M202" s="24"/>
      <c r="N202" s="22"/>
      <c r="O202" s="23"/>
      <c r="P202" s="23"/>
      <c r="Q202" s="27" t="str">
        <f t="shared" si="19"/>
        <v/>
      </c>
      <c r="R202" s="25"/>
      <c r="S202" s="23"/>
      <c r="T202" s="24"/>
      <c r="U202" s="24"/>
      <c r="V202" s="23"/>
      <c r="W202" s="28" t="str">
        <f t="shared" ca="1" si="20"/>
        <v/>
      </c>
      <c r="X202" s="25"/>
      <c r="Y202" s="23"/>
      <c r="Z202" s="23"/>
      <c r="AA202" s="24"/>
      <c r="AB202" s="29"/>
    </row>
    <row r="203" spans="1:28" ht="15.75" thickBot="1" x14ac:dyDescent="0.3">
      <c r="A203" s="55">
        <v>202</v>
      </c>
      <c r="B203" s="22" t="str">
        <f>IFERROR(VLOOKUP(F203,VPIS!B:R,6,0),"Not Exist")</f>
        <v>Not Exist</v>
      </c>
      <c r="C203" s="22" t="str">
        <f>IFERROR(VLOOKUP(F203,VPIS!B:R,7,0),"Not Exist")</f>
        <v>Not Exist</v>
      </c>
      <c r="D203" s="23" t="str">
        <f>IFERROR(VLOOKUP(F203,VPIS!B:R,8,0),"Not Exist")</f>
        <v>Not Exist</v>
      </c>
      <c r="E203" s="47" t="str">
        <f>IFERROR(VLOOKUP(F203,VPIS!B:R,5,0),"Not Exist")</f>
        <v>Not Exist</v>
      </c>
      <c r="F203" s="22"/>
      <c r="G203" s="45" t="str">
        <f>IFERROR(VLOOKUP(F203,VPIS!B:R,2,0),"Not Exist")</f>
        <v>Not Exist</v>
      </c>
      <c r="H203" s="22" t="str">
        <f t="shared" si="18"/>
        <v/>
      </c>
      <c r="I203" s="25" t="str">
        <f>IFERROR(VLOOKUP(F203,VPIS!B:R,3,0),"Not Exist")</f>
        <v>Not Exist</v>
      </c>
      <c r="J203" s="26"/>
      <c r="K203" s="24" t="str">
        <f>IF(COUNTIF(F203:$F$1048576,F203)=1,"Y","")</f>
        <v/>
      </c>
      <c r="L203" s="23" t="str">
        <f>IFERROR(VLOOKUP(F203,VPIS!B:R,4,0),"Not Exist")</f>
        <v>Not Exist</v>
      </c>
      <c r="M203" s="24"/>
      <c r="N203" s="22"/>
      <c r="O203" s="23"/>
      <c r="P203" s="23"/>
      <c r="Q203" s="27" t="str">
        <f t="shared" si="19"/>
        <v/>
      </c>
      <c r="R203" s="25"/>
      <c r="S203" s="23"/>
      <c r="T203" s="24"/>
      <c r="U203" s="24"/>
      <c r="V203" s="23"/>
      <c r="W203" s="28" t="str">
        <f t="shared" ca="1" si="20"/>
        <v/>
      </c>
      <c r="X203" s="25"/>
      <c r="Y203" s="23"/>
      <c r="Z203" s="23"/>
      <c r="AA203" s="24"/>
      <c r="AB203" s="29"/>
    </row>
    <row r="204" spans="1:28" x14ac:dyDescent="0.25">
      <c r="A204" s="13">
        <v>203</v>
      </c>
      <c r="B204" s="22" t="str">
        <f>IFERROR(VLOOKUP(F204,VPIS!B:R,6,0),"Not Exist")</f>
        <v>Not Exist</v>
      </c>
      <c r="C204" s="22" t="str">
        <f>IFERROR(VLOOKUP(F204,VPIS!B:R,7,0),"Not Exist")</f>
        <v>Not Exist</v>
      </c>
      <c r="D204" s="23" t="str">
        <f>IFERROR(VLOOKUP(F204,VPIS!B:R,8,0),"Not Exist")</f>
        <v>Not Exist</v>
      </c>
      <c r="E204" s="47" t="str">
        <f>IFERROR(VLOOKUP(F204,VPIS!B:R,5,0),"Not Exist")</f>
        <v>Not Exist</v>
      </c>
      <c r="F204" s="22"/>
      <c r="G204" s="45" t="str">
        <f>IFERROR(VLOOKUP(F204,VPIS!B:R,2,0),"Not Exist")</f>
        <v>Not Exist</v>
      </c>
      <c r="H204" s="22" t="str">
        <f t="shared" si="18"/>
        <v/>
      </c>
      <c r="I204" s="25" t="str">
        <f>IFERROR(VLOOKUP(F204,VPIS!B:R,3,0),"Not Exist")</f>
        <v>Not Exist</v>
      </c>
      <c r="J204" s="26"/>
      <c r="K204" s="24" t="str">
        <f>IF(COUNTIF(F204:$F$1048576,F204)=1,"Y","")</f>
        <v/>
      </c>
      <c r="L204" s="23" t="str">
        <f>IFERROR(VLOOKUP(F204,VPIS!B:R,4,0),"Not Exist")</f>
        <v>Not Exist</v>
      </c>
      <c r="M204" s="24"/>
      <c r="N204" s="22"/>
      <c r="O204" s="23"/>
      <c r="P204" s="23"/>
      <c r="Q204" s="27" t="str">
        <f t="shared" si="19"/>
        <v/>
      </c>
      <c r="R204" s="25"/>
      <c r="S204" s="23"/>
      <c r="T204" s="24"/>
      <c r="U204" s="24"/>
      <c r="V204" s="23"/>
      <c r="W204" s="28" t="str">
        <f t="shared" ca="1" si="20"/>
        <v/>
      </c>
      <c r="X204" s="25"/>
      <c r="Y204" s="23"/>
      <c r="Z204" s="23"/>
      <c r="AA204" s="24"/>
      <c r="AB204" s="29"/>
    </row>
    <row r="205" spans="1:28" ht="15.75" thickBot="1" x14ac:dyDescent="0.3">
      <c r="A205" s="55">
        <v>204</v>
      </c>
      <c r="B205" s="22" t="str">
        <f>IFERROR(VLOOKUP(F205,VPIS!B:R,6,0),"Not Exist")</f>
        <v>Not Exist</v>
      </c>
      <c r="C205" s="22" t="str">
        <f>IFERROR(VLOOKUP(F205,VPIS!B:R,7,0),"Not Exist")</f>
        <v>Not Exist</v>
      </c>
      <c r="D205" s="23" t="str">
        <f>IFERROR(VLOOKUP(F205,VPIS!B:R,8,0),"Not Exist")</f>
        <v>Not Exist</v>
      </c>
      <c r="E205" s="47" t="str">
        <f>IFERROR(VLOOKUP(F205,VPIS!B:R,5,0),"Not Exist")</f>
        <v>Not Exist</v>
      </c>
      <c r="F205" s="22"/>
      <c r="G205" s="45" t="str">
        <f>IFERROR(VLOOKUP(F205,VPIS!B:R,2,0),"Not Exist")</f>
        <v>Not Exist</v>
      </c>
      <c r="H205" s="22" t="str">
        <f t="shared" si="18"/>
        <v/>
      </c>
      <c r="I205" s="25" t="str">
        <f>IFERROR(VLOOKUP(F205,VPIS!B:R,3,0),"Not Exist")</f>
        <v>Not Exist</v>
      </c>
      <c r="J205" s="26"/>
      <c r="K205" s="24" t="str">
        <f>IF(COUNTIF(F205:$F$1048576,F205)=1,"Y","")</f>
        <v/>
      </c>
      <c r="L205" s="23" t="str">
        <f>IFERROR(VLOOKUP(F205,VPIS!B:R,4,0),"Not Exist")</f>
        <v>Not Exist</v>
      </c>
      <c r="M205" s="24"/>
      <c r="N205" s="22"/>
      <c r="O205" s="23"/>
      <c r="P205" s="23"/>
      <c r="Q205" s="27" t="str">
        <f t="shared" si="19"/>
        <v/>
      </c>
      <c r="R205" s="25"/>
      <c r="S205" s="23"/>
      <c r="T205" s="24"/>
      <c r="U205" s="24"/>
      <c r="V205" s="23"/>
      <c r="W205" s="28" t="str">
        <f t="shared" ca="1" si="20"/>
        <v/>
      </c>
      <c r="X205" s="25"/>
      <c r="Y205" s="23"/>
      <c r="Z205" s="23"/>
      <c r="AA205" s="24"/>
      <c r="AB205" s="29"/>
    </row>
    <row r="206" spans="1:28" x14ac:dyDescent="0.25">
      <c r="A206" s="13">
        <v>205</v>
      </c>
      <c r="B206" s="22" t="str">
        <f>IFERROR(VLOOKUP(F206,VPIS!B:R,6,0),"Not Exist")</f>
        <v>Not Exist</v>
      </c>
      <c r="C206" s="22" t="str">
        <f>IFERROR(VLOOKUP(F206,VPIS!B:R,7,0),"Not Exist")</f>
        <v>Not Exist</v>
      </c>
      <c r="D206" s="23" t="str">
        <f>IFERROR(VLOOKUP(F206,VPIS!B:R,8,0),"Not Exist")</f>
        <v>Not Exist</v>
      </c>
      <c r="E206" s="47" t="str">
        <f>IFERROR(VLOOKUP(F206,VPIS!B:R,5,0),"Not Exist")</f>
        <v>Not Exist</v>
      </c>
      <c r="F206" s="22"/>
      <c r="G206" s="45" t="str">
        <f>IFERROR(VLOOKUP(F206,VPIS!B:R,2,0),"Not Exist")</f>
        <v>Not Exist</v>
      </c>
      <c r="H206" s="22" t="str">
        <f t="shared" si="18"/>
        <v/>
      </c>
      <c r="I206" s="25" t="str">
        <f>IFERROR(VLOOKUP(F206,VPIS!B:R,3,0),"Not Exist")</f>
        <v>Not Exist</v>
      </c>
      <c r="J206" s="26"/>
      <c r="K206" s="24" t="str">
        <f>IF(COUNTIF(F206:$F$1048576,F206)=1,"Y","")</f>
        <v/>
      </c>
      <c r="L206" s="23" t="str">
        <f>IFERROR(VLOOKUP(F206,VPIS!B:R,4,0),"Not Exist")</f>
        <v>Not Exist</v>
      </c>
      <c r="M206" s="24"/>
      <c r="N206" s="22"/>
      <c r="O206" s="23"/>
      <c r="P206" s="23"/>
      <c r="Q206" s="27" t="str">
        <f t="shared" si="19"/>
        <v/>
      </c>
      <c r="R206" s="25"/>
      <c r="S206" s="23"/>
      <c r="T206" s="24"/>
      <c r="U206" s="24"/>
      <c r="V206" s="23"/>
      <c r="W206" s="28" t="str">
        <f t="shared" ca="1" si="20"/>
        <v/>
      </c>
      <c r="X206" s="25"/>
      <c r="Y206" s="23"/>
      <c r="Z206" s="23"/>
      <c r="AA206" s="24"/>
      <c r="AB206" s="29"/>
    </row>
    <row r="207" spans="1:28" ht="15.75" thickBot="1" x14ac:dyDescent="0.3">
      <c r="A207" s="55">
        <v>206</v>
      </c>
      <c r="B207" s="22" t="str">
        <f>IFERROR(VLOOKUP(F207,VPIS!B:R,6,0),"Not Exist")</f>
        <v>Not Exist</v>
      </c>
      <c r="C207" s="22" t="str">
        <f>IFERROR(VLOOKUP(F207,VPIS!B:R,7,0),"Not Exist")</f>
        <v>Not Exist</v>
      </c>
      <c r="D207" s="23" t="str">
        <f>IFERROR(VLOOKUP(F207,VPIS!B:R,8,0),"Not Exist")</f>
        <v>Not Exist</v>
      </c>
      <c r="E207" s="47" t="str">
        <f>IFERROR(VLOOKUP(F207,VPIS!B:R,5,0),"Not Exist")</f>
        <v>Not Exist</v>
      </c>
      <c r="F207" s="22"/>
      <c r="G207" s="45" t="str">
        <f>IFERROR(VLOOKUP(F207,VPIS!B:R,2,0),"Not Exist")</f>
        <v>Not Exist</v>
      </c>
      <c r="H207" s="22" t="str">
        <f t="shared" si="18"/>
        <v/>
      </c>
      <c r="I207" s="25" t="str">
        <f>IFERROR(VLOOKUP(F207,VPIS!B:R,3,0),"Not Exist")</f>
        <v>Not Exist</v>
      </c>
      <c r="J207" s="26"/>
      <c r="K207" s="24" t="str">
        <f>IF(COUNTIF(F207:$F$1048576,F207)=1,"Y","")</f>
        <v/>
      </c>
      <c r="L207" s="23" t="str">
        <f>IFERROR(VLOOKUP(F207,VPIS!B:R,4,0),"Not Exist")</f>
        <v>Not Exist</v>
      </c>
      <c r="M207" s="24"/>
      <c r="N207" s="22"/>
      <c r="O207" s="23"/>
      <c r="P207" s="23"/>
      <c r="Q207" s="27" t="str">
        <f t="shared" si="19"/>
        <v/>
      </c>
      <c r="R207" s="25"/>
      <c r="S207" s="23"/>
      <c r="T207" s="24"/>
      <c r="U207" s="24"/>
      <c r="V207" s="23"/>
      <c r="W207" s="28" t="str">
        <f t="shared" ca="1" si="20"/>
        <v/>
      </c>
      <c r="X207" s="25"/>
      <c r="Y207" s="23"/>
      <c r="Z207" s="23"/>
      <c r="AA207" s="24"/>
      <c r="AB207" s="29"/>
    </row>
    <row r="208" spans="1:28" x14ac:dyDescent="0.25">
      <c r="A208" s="13">
        <v>207</v>
      </c>
      <c r="B208" s="22" t="str">
        <f>IFERROR(VLOOKUP(F208,VPIS!B:R,6,0),"Not Exist")</f>
        <v>Not Exist</v>
      </c>
      <c r="C208" s="22" t="str">
        <f>IFERROR(VLOOKUP(F208,VPIS!B:R,7,0),"Not Exist")</f>
        <v>Not Exist</v>
      </c>
      <c r="D208" s="23" t="str">
        <f>IFERROR(VLOOKUP(F208,VPIS!B:R,8,0),"Not Exist")</f>
        <v>Not Exist</v>
      </c>
      <c r="E208" s="47" t="str">
        <f>IFERROR(VLOOKUP(F208,VPIS!B:R,5,0),"Not Exist")</f>
        <v>Not Exist</v>
      </c>
      <c r="F208" s="22"/>
      <c r="G208" s="45" t="str">
        <f>IFERROR(VLOOKUP(F208,VPIS!B:R,2,0),"Not Exist")</f>
        <v>Not Exist</v>
      </c>
      <c r="H208" s="22" t="str">
        <f t="shared" si="18"/>
        <v/>
      </c>
      <c r="I208" s="25" t="str">
        <f>IFERROR(VLOOKUP(F208,VPIS!B:R,3,0),"Not Exist")</f>
        <v>Not Exist</v>
      </c>
      <c r="J208" s="26"/>
      <c r="K208" s="24" t="str">
        <f>IF(COUNTIF(F208:$F$1048576,F208)=1,"Y","")</f>
        <v/>
      </c>
      <c r="L208" s="23" t="str">
        <f>IFERROR(VLOOKUP(F208,VPIS!B:R,4,0),"Not Exist")</f>
        <v>Not Exist</v>
      </c>
      <c r="M208" s="24"/>
      <c r="N208" s="22"/>
      <c r="O208" s="23"/>
      <c r="P208" s="23"/>
      <c r="Q208" s="27" t="str">
        <f t="shared" si="19"/>
        <v/>
      </c>
      <c r="R208" s="25"/>
      <c r="S208" s="23"/>
      <c r="T208" s="24"/>
      <c r="U208" s="24"/>
      <c r="V208" s="23"/>
      <c r="W208" s="28" t="str">
        <f t="shared" ca="1" si="20"/>
        <v/>
      </c>
      <c r="X208" s="25"/>
      <c r="Y208" s="23"/>
      <c r="Z208" s="23"/>
      <c r="AA208" s="24"/>
      <c r="AB208" s="29"/>
    </row>
    <row r="209" spans="1:28" ht="15.75" thickBot="1" x14ac:dyDescent="0.3">
      <c r="A209" s="55">
        <v>208</v>
      </c>
      <c r="B209" s="22" t="str">
        <f>IFERROR(VLOOKUP(F209,VPIS!B:R,6,0),"Not Exist")</f>
        <v>Not Exist</v>
      </c>
      <c r="C209" s="22" t="str">
        <f>IFERROR(VLOOKUP(F209,VPIS!B:R,7,0),"Not Exist")</f>
        <v>Not Exist</v>
      </c>
      <c r="D209" s="23" t="str">
        <f>IFERROR(VLOOKUP(F209,VPIS!B:R,8,0),"Not Exist")</f>
        <v>Not Exist</v>
      </c>
      <c r="E209" s="47" t="str">
        <f>IFERROR(VLOOKUP(F209,VPIS!B:R,5,0),"Not Exist")</f>
        <v>Not Exist</v>
      </c>
      <c r="F209" s="22"/>
      <c r="G209" s="45" t="str">
        <f>IFERROR(VLOOKUP(F209,VPIS!B:R,2,0),"Not Exist")</f>
        <v>Not Exist</v>
      </c>
      <c r="H209" s="22" t="str">
        <f t="shared" si="18"/>
        <v/>
      </c>
      <c r="I209" s="25" t="str">
        <f>IFERROR(VLOOKUP(F209,VPIS!B:R,3,0),"Not Exist")</f>
        <v>Not Exist</v>
      </c>
      <c r="J209" s="26"/>
      <c r="K209" s="24" t="str">
        <f>IF(COUNTIF(F209:$F$1048576,F209)=1,"Y","")</f>
        <v/>
      </c>
      <c r="L209" s="23" t="str">
        <f>IFERROR(VLOOKUP(F209,VPIS!B:R,4,0),"Not Exist")</f>
        <v>Not Exist</v>
      </c>
      <c r="M209" s="24"/>
      <c r="N209" s="22"/>
      <c r="O209" s="23"/>
      <c r="P209" s="23"/>
      <c r="Q209" s="27" t="str">
        <f t="shared" si="19"/>
        <v/>
      </c>
      <c r="R209" s="25"/>
      <c r="S209" s="23"/>
      <c r="T209" s="24"/>
      <c r="U209" s="24"/>
      <c r="V209" s="23"/>
      <c r="W209" s="28" t="str">
        <f t="shared" ca="1" si="20"/>
        <v/>
      </c>
      <c r="X209" s="25"/>
      <c r="Y209" s="23"/>
      <c r="Z209" s="23"/>
      <c r="AA209" s="24"/>
      <c r="AB209" s="29"/>
    </row>
    <row r="210" spans="1:28" x14ac:dyDescent="0.25">
      <c r="A210" s="13">
        <v>209</v>
      </c>
      <c r="B210" s="22" t="str">
        <f>IFERROR(VLOOKUP(F210,VPIS!B:R,6,0),"Not Exist")</f>
        <v>Not Exist</v>
      </c>
      <c r="C210" s="22" t="str">
        <f>IFERROR(VLOOKUP(F210,VPIS!B:R,7,0),"Not Exist")</f>
        <v>Not Exist</v>
      </c>
      <c r="D210" s="23" t="str">
        <f>IFERROR(VLOOKUP(F210,VPIS!B:R,8,0),"Not Exist")</f>
        <v>Not Exist</v>
      </c>
      <c r="E210" s="47" t="str">
        <f>IFERROR(VLOOKUP(F210,VPIS!B:R,5,0),"Not Exist")</f>
        <v>Not Exist</v>
      </c>
      <c r="F210" s="22"/>
      <c r="G210" s="45" t="str">
        <f>IFERROR(VLOOKUP(F210,VPIS!B:R,2,0),"Not Exist")</f>
        <v>Not Exist</v>
      </c>
      <c r="H210" s="22" t="str">
        <f t="shared" si="18"/>
        <v/>
      </c>
      <c r="I210" s="25" t="str">
        <f>IFERROR(VLOOKUP(F210,VPIS!B:R,3,0),"Not Exist")</f>
        <v>Not Exist</v>
      </c>
      <c r="J210" s="26"/>
      <c r="K210" s="24" t="str">
        <f>IF(COUNTIF(F210:$F$1048576,F210)=1,"Y","")</f>
        <v/>
      </c>
      <c r="L210" s="23" t="str">
        <f>IFERROR(VLOOKUP(F210,VPIS!B:R,4,0),"Not Exist")</f>
        <v>Not Exist</v>
      </c>
      <c r="M210" s="24"/>
      <c r="N210" s="22"/>
      <c r="O210" s="23"/>
      <c r="P210" s="23"/>
      <c r="Q210" s="27" t="str">
        <f t="shared" si="19"/>
        <v/>
      </c>
      <c r="R210" s="25"/>
      <c r="S210" s="23"/>
      <c r="T210" s="24"/>
      <c r="U210" s="24"/>
      <c r="V210" s="23"/>
      <c r="W210" s="28" t="str">
        <f t="shared" ca="1" si="20"/>
        <v/>
      </c>
      <c r="X210" s="25"/>
      <c r="Y210" s="23"/>
      <c r="Z210" s="23"/>
      <c r="AA210" s="24"/>
      <c r="AB210" s="29"/>
    </row>
    <row r="211" spans="1:28" ht="15.75" thickBot="1" x14ac:dyDescent="0.3">
      <c r="A211" s="55">
        <v>210</v>
      </c>
      <c r="B211" s="22" t="str">
        <f>IFERROR(VLOOKUP(F211,VPIS!B:R,6,0),"Not Exist")</f>
        <v>Not Exist</v>
      </c>
      <c r="C211" s="22" t="str">
        <f>IFERROR(VLOOKUP(F211,VPIS!B:R,7,0),"Not Exist")</f>
        <v>Not Exist</v>
      </c>
      <c r="D211" s="23" t="str">
        <f>IFERROR(VLOOKUP(F211,VPIS!B:R,8,0),"Not Exist")</f>
        <v>Not Exist</v>
      </c>
      <c r="E211" s="47" t="str">
        <f>IFERROR(VLOOKUP(F211,VPIS!B:R,5,0),"Not Exist")</f>
        <v>Not Exist</v>
      </c>
      <c r="F211" s="22"/>
      <c r="G211" s="45" t="str">
        <f>IFERROR(VLOOKUP(F211,VPIS!B:R,2,0),"Not Exist")</f>
        <v>Not Exist</v>
      </c>
      <c r="H211" s="22" t="str">
        <f t="shared" si="18"/>
        <v/>
      </c>
      <c r="I211" s="25" t="str">
        <f>IFERROR(VLOOKUP(F211,VPIS!B:R,3,0),"Not Exist")</f>
        <v>Not Exist</v>
      </c>
      <c r="J211" s="26"/>
      <c r="K211" s="24" t="str">
        <f>IF(COUNTIF(F211:$F$1048576,F211)=1,"Y","")</f>
        <v/>
      </c>
      <c r="L211" s="23" t="str">
        <f>IFERROR(VLOOKUP(F211,VPIS!B:R,4,0),"Not Exist")</f>
        <v>Not Exist</v>
      </c>
      <c r="M211" s="24"/>
      <c r="N211" s="22"/>
      <c r="O211" s="23"/>
      <c r="P211" s="23"/>
      <c r="Q211" s="27" t="str">
        <f t="shared" si="19"/>
        <v/>
      </c>
      <c r="R211" s="25"/>
      <c r="S211" s="23"/>
      <c r="T211" s="24"/>
      <c r="U211" s="24"/>
      <c r="V211" s="23"/>
      <c r="W211" s="28" t="str">
        <f t="shared" ca="1" si="20"/>
        <v/>
      </c>
      <c r="X211" s="25"/>
      <c r="Y211" s="23"/>
      <c r="Z211" s="23"/>
      <c r="AA211" s="24"/>
      <c r="AB211" s="29"/>
    </row>
    <row r="212" spans="1:28" x14ac:dyDescent="0.25">
      <c r="A212" s="13">
        <v>211</v>
      </c>
      <c r="B212" s="22" t="str">
        <f>IFERROR(VLOOKUP(F212,VPIS!B:R,6,0),"Not Exist")</f>
        <v>Not Exist</v>
      </c>
      <c r="C212" s="22" t="str">
        <f>IFERROR(VLOOKUP(F212,VPIS!B:R,7,0),"Not Exist")</f>
        <v>Not Exist</v>
      </c>
      <c r="D212" s="23" t="str">
        <f>IFERROR(VLOOKUP(F212,VPIS!B:R,8,0),"Not Exist")</f>
        <v>Not Exist</v>
      </c>
      <c r="E212" s="47" t="str">
        <f>IFERROR(VLOOKUP(F212,VPIS!B:R,5,0),"Not Exist")</f>
        <v>Not Exist</v>
      </c>
      <c r="F212" s="22"/>
      <c r="G212" s="45" t="str">
        <f>IFERROR(VLOOKUP(F212,VPIS!B:R,2,0),"Not Exist")</f>
        <v>Not Exist</v>
      </c>
      <c r="H212" s="22" t="str">
        <f t="shared" si="18"/>
        <v/>
      </c>
      <c r="I212" s="25" t="str">
        <f>IFERROR(VLOOKUP(F212,VPIS!B:R,3,0),"Not Exist")</f>
        <v>Not Exist</v>
      </c>
      <c r="J212" s="26"/>
      <c r="K212" s="24" t="str">
        <f>IF(COUNTIF(F212:$F$1048576,F212)=1,"Y","")</f>
        <v/>
      </c>
      <c r="L212" s="23" t="str">
        <f>IFERROR(VLOOKUP(F212,VPIS!B:R,4,0),"Not Exist")</f>
        <v>Not Exist</v>
      </c>
      <c r="M212" s="24"/>
      <c r="N212" s="22"/>
      <c r="O212" s="23"/>
      <c r="P212" s="23"/>
      <c r="Q212" s="27" t="str">
        <f t="shared" si="19"/>
        <v/>
      </c>
      <c r="R212" s="25"/>
      <c r="S212" s="23"/>
      <c r="T212" s="24"/>
      <c r="U212" s="24"/>
      <c r="V212" s="23"/>
      <c r="W212" s="28" t="str">
        <f t="shared" ca="1" si="20"/>
        <v/>
      </c>
      <c r="X212" s="25"/>
      <c r="Y212" s="23"/>
      <c r="Z212" s="23"/>
      <c r="AA212" s="24"/>
      <c r="AB212" s="29"/>
    </row>
    <row r="213" spans="1:28" ht="15.75" thickBot="1" x14ac:dyDescent="0.3">
      <c r="A213" s="55">
        <v>212</v>
      </c>
      <c r="B213" s="22" t="str">
        <f>IFERROR(VLOOKUP(F213,VPIS!B:R,6,0),"Not Exist")</f>
        <v>Not Exist</v>
      </c>
      <c r="C213" s="22" t="str">
        <f>IFERROR(VLOOKUP(F213,VPIS!B:R,7,0),"Not Exist")</f>
        <v>Not Exist</v>
      </c>
      <c r="D213" s="23" t="str">
        <f>IFERROR(VLOOKUP(F213,VPIS!B:R,8,0),"Not Exist")</f>
        <v>Not Exist</v>
      </c>
      <c r="E213" s="47" t="str">
        <f>IFERROR(VLOOKUP(F213,VPIS!B:R,5,0),"Not Exist")</f>
        <v>Not Exist</v>
      </c>
      <c r="F213" s="22"/>
      <c r="G213" s="45" t="str">
        <f>IFERROR(VLOOKUP(F213,VPIS!B:R,2,0),"Not Exist")</f>
        <v>Not Exist</v>
      </c>
      <c r="H213" s="22" t="str">
        <f t="shared" si="18"/>
        <v/>
      </c>
      <c r="I213" s="25" t="str">
        <f>IFERROR(VLOOKUP(F213,VPIS!B:R,3,0),"Not Exist")</f>
        <v>Not Exist</v>
      </c>
      <c r="J213" s="26"/>
      <c r="K213" s="24" t="str">
        <f>IF(COUNTIF(F213:$F$1048576,F213)=1,"Y","")</f>
        <v/>
      </c>
      <c r="L213" s="23" t="str">
        <f>IFERROR(VLOOKUP(F213,VPIS!B:R,4,0),"Not Exist")</f>
        <v>Not Exist</v>
      </c>
      <c r="M213" s="24"/>
      <c r="N213" s="22"/>
      <c r="O213" s="23"/>
      <c r="P213" s="23"/>
      <c r="Q213" s="27" t="str">
        <f t="shared" si="19"/>
        <v/>
      </c>
      <c r="R213" s="25"/>
      <c r="S213" s="23"/>
      <c r="T213" s="24"/>
      <c r="U213" s="24"/>
      <c r="V213" s="23"/>
      <c r="W213" s="28" t="str">
        <f t="shared" ca="1" si="20"/>
        <v/>
      </c>
      <c r="X213" s="25"/>
      <c r="Y213" s="23"/>
      <c r="Z213" s="23"/>
      <c r="AA213" s="24"/>
      <c r="AB213" s="29"/>
    </row>
    <row r="214" spans="1:28" x14ac:dyDescent="0.25">
      <c r="A214" s="13">
        <v>213</v>
      </c>
      <c r="B214" s="22" t="str">
        <f>IFERROR(VLOOKUP(F214,VPIS!B:R,6,0),"Not Exist")</f>
        <v>Not Exist</v>
      </c>
      <c r="C214" s="22" t="str">
        <f>IFERROR(VLOOKUP(F214,VPIS!B:R,7,0),"Not Exist")</f>
        <v>Not Exist</v>
      </c>
      <c r="D214" s="23" t="str">
        <f>IFERROR(VLOOKUP(F214,VPIS!B:R,8,0),"Not Exist")</f>
        <v>Not Exist</v>
      </c>
      <c r="E214" s="47" t="str">
        <f>IFERROR(VLOOKUP(F214,VPIS!B:R,5,0),"Not Exist")</f>
        <v>Not Exist</v>
      </c>
      <c r="F214" s="22"/>
      <c r="G214" s="45" t="str">
        <f>IFERROR(VLOOKUP(F214,VPIS!B:R,2,0),"Not Exist")</f>
        <v>Not Exist</v>
      </c>
      <c r="H214" s="22" t="str">
        <f t="shared" si="18"/>
        <v/>
      </c>
      <c r="I214" s="25" t="str">
        <f>IFERROR(VLOOKUP(F214,VPIS!B:R,3,0),"Not Exist")</f>
        <v>Not Exist</v>
      </c>
      <c r="J214" s="26"/>
      <c r="K214" s="24" t="str">
        <f>IF(COUNTIF(F214:$F$1048576,F214)=1,"Y","")</f>
        <v/>
      </c>
      <c r="L214" s="23" t="str">
        <f>IFERROR(VLOOKUP(F214,VPIS!B:R,4,0),"Not Exist")</f>
        <v>Not Exist</v>
      </c>
      <c r="M214" s="24"/>
      <c r="N214" s="22"/>
      <c r="O214" s="23"/>
      <c r="P214" s="23"/>
      <c r="Q214" s="27" t="str">
        <f t="shared" si="19"/>
        <v/>
      </c>
      <c r="R214" s="25"/>
      <c r="S214" s="23"/>
      <c r="T214" s="24"/>
      <c r="U214" s="24"/>
      <c r="V214" s="23"/>
      <c r="W214" s="28" t="str">
        <f t="shared" ca="1" si="20"/>
        <v/>
      </c>
      <c r="X214" s="25"/>
      <c r="Y214" s="23"/>
      <c r="Z214" s="23"/>
      <c r="AA214" s="24"/>
      <c r="AB214" s="29"/>
    </row>
    <row r="215" spans="1:28" ht="15.75" thickBot="1" x14ac:dyDescent="0.3">
      <c r="A215" s="55">
        <v>214</v>
      </c>
      <c r="B215" s="22" t="str">
        <f>IFERROR(VLOOKUP(F215,VPIS!B:R,6,0),"Not Exist")</f>
        <v>Not Exist</v>
      </c>
      <c r="C215" s="22" t="str">
        <f>IFERROR(VLOOKUP(F215,VPIS!B:R,7,0),"Not Exist")</f>
        <v>Not Exist</v>
      </c>
      <c r="D215" s="23" t="str">
        <f>IFERROR(VLOOKUP(F215,VPIS!B:R,8,0),"Not Exist")</f>
        <v>Not Exist</v>
      </c>
      <c r="E215" s="47" t="str">
        <f>IFERROR(VLOOKUP(F215,VPIS!B:R,5,0),"Not Exist")</f>
        <v>Not Exist</v>
      </c>
      <c r="F215" s="22"/>
      <c r="G215" s="45" t="str">
        <f>IFERROR(VLOOKUP(F215,VPIS!B:R,2,0),"Not Exist")</f>
        <v>Not Exist</v>
      </c>
      <c r="H215" s="22" t="str">
        <f t="shared" si="18"/>
        <v/>
      </c>
      <c r="I215" s="25" t="str">
        <f>IFERROR(VLOOKUP(F215,VPIS!B:R,3,0),"Not Exist")</f>
        <v>Not Exist</v>
      </c>
      <c r="J215" s="26"/>
      <c r="K215" s="24" t="str">
        <f>IF(COUNTIF(F215:$F$1048576,F215)=1,"Y","")</f>
        <v/>
      </c>
      <c r="L215" s="23" t="str">
        <f>IFERROR(VLOOKUP(F215,VPIS!B:R,4,0),"Not Exist")</f>
        <v>Not Exist</v>
      </c>
      <c r="M215" s="24"/>
      <c r="N215" s="22"/>
      <c r="O215" s="23"/>
      <c r="P215" s="23"/>
      <c r="Q215" s="27" t="str">
        <f t="shared" si="19"/>
        <v/>
      </c>
      <c r="R215" s="25"/>
      <c r="S215" s="23"/>
      <c r="T215" s="24"/>
      <c r="U215" s="24"/>
      <c r="V215" s="23"/>
      <c r="W215" s="28" t="str">
        <f t="shared" ca="1" si="20"/>
        <v/>
      </c>
      <c r="X215" s="25"/>
      <c r="Y215" s="23"/>
      <c r="Z215" s="23"/>
      <c r="AA215" s="24"/>
      <c r="AB215" s="29"/>
    </row>
    <row r="216" spans="1:28" x14ac:dyDescent="0.25">
      <c r="A216" s="13">
        <v>215</v>
      </c>
      <c r="B216" s="22" t="str">
        <f>IFERROR(VLOOKUP(F216,VPIS!B:R,6,0),"Not Exist")</f>
        <v>Not Exist</v>
      </c>
      <c r="C216" s="22" t="str">
        <f>IFERROR(VLOOKUP(F216,VPIS!B:R,7,0),"Not Exist")</f>
        <v>Not Exist</v>
      </c>
      <c r="D216" s="23" t="str">
        <f>IFERROR(VLOOKUP(F216,VPIS!B:R,8,0),"Not Exist")</f>
        <v>Not Exist</v>
      </c>
      <c r="E216" s="47" t="str">
        <f>IFERROR(VLOOKUP(F216,VPIS!B:R,5,0),"Not Exist")</f>
        <v>Not Exist</v>
      </c>
      <c r="F216" s="22"/>
      <c r="G216" s="45" t="str">
        <f>IFERROR(VLOOKUP(F216,VPIS!B:R,2,0),"Not Exist")</f>
        <v>Not Exist</v>
      </c>
      <c r="H216" s="22" t="str">
        <f t="shared" si="18"/>
        <v/>
      </c>
      <c r="I216" s="25" t="str">
        <f>IFERROR(VLOOKUP(F216,VPIS!B:R,3,0),"Not Exist")</f>
        <v>Not Exist</v>
      </c>
      <c r="J216" s="26"/>
      <c r="K216" s="24" t="str">
        <f>IF(COUNTIF(F216:$F$1048576,F216)=1,"Y","")</f>
        <v/>
      </c>
      <c r="L216" s="23" t="str">
        <f>IFERROR(VLOOKUP(F216,VPIS!B:R,4,0),"Not Exist")</f>
        <v>Not Exist</v>
      </c>
      <c r="M216" s="24"/>
      <c r="N216" s="22"/>
      <c r="O216" s="23"/>
      <c r="P216" s="23"/>
      <c r="Q216" s="27" t="str">
        <f t="shared" si="19"/>
        <v/>
      </c>
      <c r="R216" s="25"/>
      <c r="S216" s="23"/>
      <c r="T216" s="24"/>
      <c r="U216" s="24"/>
      <c r="V216" s="23"/>
      <c r="W216" s="28" t="str">
        <f t="shared" ca="1" si="20"/>
        <v/>
      </c>
      <c r="X216" s="25"/>
      <c r="Y216" s="23"/>
      <c r="Z216" s="23"/>
      <c r="AA216" s="24"/>
      <c r="AB216" s="29"/>
    </row>
    <row r="217" spans="1:28" ht="15.75" thickBot="1" x14ac:dyDescent="0.3">
      <c r="A217" s="55">
        <v>216</v>
      </c>
      <c r="B217" s="22" t="str">
        <f>IFERROR(VLOOKUP(F217,VPIS!B:R,6,0),"Not Exist")</f>
        <v>Not Exist</v>
      </c>
      <c r="C217" s="22" t="str">
        <f>IFERROR(VLOOKUP(F217,VPIS!B:R,7,0),"Not Exist")</f>
        <v>Not Exist</v>
      </c>
      <c r="D217" s="23" t="str">
        <f>IFERROR(VLOOKUP(F217,VPIS!B:R,8,0),"Not Exist")</f>
        <v>Not Exist</v>
      </c>
      <c r="E217" s="47" t="str">
        <f>IFERROR(VLOOKUP(F217,VPIS!B:R,5,0),"Not Exist")</f>
        <v>Not Exist</v>
      </c>
      <c r="F217" s="22"/>
      <c r="G217" s="45" t="str">
        <f>IFERROR(VLOOKUP(F217,VPIS!B:R,2,0),"Not Exist")</f>
        <v>Not Exist</v>
      </c>
      <c r="H217" s="22" t="str">
        <f t="shared" si="18"/>
        <v/>
      </c>
      <c r="I217" s="25" t="str">
        <f>IFERROR(VLOOKUP(F217,VPIS!B:R,3,0),"Not Exist")</f>
        <v>Not Exist</v>
      </c>
      <c r="J217" s="26"/>
      <c r="K217" s="24" t="str">
        <f>IF(COUNTIF(F217:$F$1048576,F217)=1,"Y","")</f>
        <v/>
      </c>
      <c r="L217" s="23" t="str">
        <f>IFERROR(VLOOKUP(F217,VPIS!B:R,4,0),"Not Exist")</f>
        <v>Not Exist</v>
      </c>
      <c r="M217" s="24"/>
      <c r="N217" s="22"/>
      <c r="O217" s="23"/>
      <c r="P217" s="23"/>
      <c r="Q217" s="27" t="str">
        <f t="shared" si="19"/>
        <v/>
      </c>
      <c r="R217" s="25"/>
      <c r="S217" s="23"/>
      <c r="T217" s="24"/>
      <c r="U217" s="24"/>
      <c r="V217" s="23"/>
      <c r="W217" s="28" t="str">
        <f t="shared" ca="1" si="20"/>
        <v/>
      </c>
      <c r="X217" s="25"/>
      <c r="Y217" s="23"/>
      <c r="Z217" s="23"/>
      <c r="AA217" s="24"/>
      <c r="AB217" s="29"/>
    </row>
    <row r="218" spans="1:28" x14ac:dyDescent="0.25">
      <c r="A218" s="13">
        <v>217</v>
      </c>
      <c r="B218" s="22" t="str">
        <f>IFERROR(VLOOKUP(F218,VPIS!B:R,6,0),"Not Exist")</f>
        <v>Not Exist</v>
      </c>
      <c r="C218" s="22" t="str">
        <f>IFERROR(VLOOKUP(F218,VPIS!B:R,7,0),"Not Exist")</f>
        <v>Not Exist</v>
      </c>
      <c r="D218" s="23" t="str">
        <f>IFERROR(VLOOKUP(F218,VPIS!B:R,8,0),"Not Exist")</f>
        <v>Not Exist</v>
      </c>
      <c r="E218" s="47" t="str">
        <f>IFERROR(VLOOKUP(F218,VPIS!B:R,5,0),"Not Exist")</f>
        <v>Not Exist</v>
      </c>
      <c r="F218" s="22"/>
      <c r="G218" s="45" t="str">
        <f>IFERROR(VLOOKUP(F218,VPIS!B:R,2,0),"Not Exist")</f>
        <v>Not Exist</v>
      </c>
      <c r="H218" s="22" t="str">
        <f t="shared" si="18"/>
        <v/>
      </c>
      <c r="I218" s="25" t="str">
        <f>IFERROR(VLOOKUP(F218,VPIS!B:R,3,0),"Not Exist")</f>
        <v>Not Exist</v>
      </c>
      <c r="J218" s="26"/>
      <c r="K218" s="24" t="str">
        <f>IF(COUNTIF(F218:$F$1048576,F218)=1,"Y","")</f>
        <v/>
      </c>
      <c r="L218" s="23" t="str">
        <f>IFERROR(VLOOKUP(F218,VPIS!B:R,4,0),"Not Exist")</f>
        <v>Not Exist</v>
      </c>
      <c r="M218" s="24"/>
      <c r="N218" s="22"/>
      <c r="O218" s="23"/>
      <c r="P218" s="23"/>
      <c r="Q218" s="27" t="str">
        <f t="shared" si="19"/>
        <v/>
      </c>
      <c r="R218" s="25"/>
      <c r="S218" s="23"/>
      <c r="T218" s="24"/>
      <c r="U218" s="24"/>
      <c r="V218" s="23"/>
      <c r="W218" s="28" t="str">
        <f t="shared" ca="1" si="20"/>
        <v/>
      </c>
      <c r="X218" s="25"/>
      <c r="Y218" s="23"/>
      <c r="Z218" s="23"/>
      <c r="AA218" s="24"/>
      <c r="AB218" s="29"/>
    </row>
    <row r="219" spans="1:28" ht="15.75" thickBot="1" x14ac:dyDescent="0.3">
      <c r="A219" s="55">
        <v>218</v>
      </c>
      <c r="B219" s="22" t="str">
        <f>IFERROR(VLOOKUP(F219,VPIS!B:R,6,0),"Not Exist")</f>
        <v>Not Exist</v>
      </c>
      <c r="C219" s="22" t="str">
        <f>IFERROR(VLOOKUP(F219,VPIS!B:R,7,0),"Not Exist")</f>
        <v>Not Exist</v>
      </c>
      <c r="D219" s="23" t="str">
        <f>IFERROR(VLOOKUP(F219,VPIS!B:R,8,0),"Not Exist")</f>
        <v>Not Exist</v>
      </c>
      <c r="E219" s="47" t="str">
        <f>IFERROR(VLOOKUP(F219,VPIS!B:R,5,0),"Not Exist")</f>
        <v>Not Exist</v>
      </c>
      <c r="F219" s="22"/>
      <c r="G219" s="45" t="str">
        <f>IFERROR(VLOOKUP(F219,VPIS!B:R,2,0),"Not Exist")</f>
        <v>Not Exist</v>
      </c>
      <c r="H219" s="22" t="str">
        <f t="shared" si="18"/>
        <v/>
      </c>
      <c r="I219" s="25" t="str">
        <f>IFERROR(VLOOKUP(F219,VPIS!B:R,3,0),"Not Exist")</f>
        <v>Not Exist</v>
      </c>
      <c r="J219" s="26"/>
      <c r="K219" s="24" t="str">
        <f>IF(COUNTIF(F219:$F$1048576,F219)=1,"Y","")</f>
        <v/>
      </c>
      <c r="L219" s="23" t="str">
        <f>IFERROR(VLOOKUP(F219,VPIS!B:R,4,0),"Not Exist")</f>
        <v>Not Exist</v>
      </c>
      <c r="M219" s="24"/>
      <c r="N219" s="22"/>
      <c r="O219" s="23"/>
      <c r="P219" s="23"/>
      <c r="Q219" s="27" t="str">
        <f t="shared" si="19"/>
        <v/>
      </c>
      <c r="R219" s="25"/>
      <c r="S219" s="23"/>
      <c r="T219" s="24"/>
      <c r="U219" s="24"/>
      <c r="V219" s="23"/>
      <c r="W219" s="28" t="str">
        <f t="shared" ca="1" si="20"/>
        <v/>
      </c>
      <c r="X219" s="25"/>
      <c r="Y219" s="23"/>
      <c r="Z219" s="23"/>
      <c r="AA219" s="24"/>
      <c r="AB219" s="29"/>
    </row>
    <row r="220" spans="1:28" x14ac:dyDescent="0.25">
      <c r="A220" s="13">
        <v>219</v>
      </c>
      <c r="B220" s="22" t="str">
        <f>IFERROR(VLOOKUP(F220,VPIS!B:R,6,0),"Not Exist")</f>
        <v>Not Exist</v>
      </c>
      <c r="C220" s="22" t="str">
        <f>IFERROR(VLOOKUP(F220,VPIS!B:R,7,0),"Not Exist")</f>
        <v>Not Exist</v>
      </c>
      <c r="D220" s="23" t="str">
        <f>IFERROR(VLOOKUP(F220,VPIS!B:R,8,0),"Not Exist")</f>
        <v>Not Exist</v>
      </c>
      <c r="E220" s="47" t="str">
        <f>IFERROR(VLOOKUP(F220,VPIS!B:R,5,0),"Not Exist")</f>
        <v>Not Exist</v>
      </c>
      <c r="F220" s="22"/>
      <c r="G220" s="45" t="str">
        <f>IFERROR(VLOOKUP(F220,VPIS!B:R,2,0),"Not Exist")</f>
        <v>Not Exist</v>
      </c>
      <c r="H220" s="22" t="str">
        <f t="shared" si="18"/>
        <v/>
      </c>
      <c r="I220" s="25" t="str">
        <f>IFERROR(VLOOKUP(F220,VPIS!B:R,3,0),"Not Exist")</f>
        <v>Not Exist</v>
      </c>
      <c r="J220" s="26"/>
      <c r="K220" s="24" t="str">
        <f>IF(COUNTIF(F220:$F$1048576,F220)=1,"Y","")</f>
        <v/>
      </c>
      <c r="L220" s="23" t="str">
        <f>IFERROR(VLOOKUP(F220,VPIS!B:R,4,0),"Not Exist")</f>
        <v>Not Exist</v>
      </c>
      <c r="M220" s="24"/>
      <c r="N220" s="22"/>
      <c r="O220" s="23"/>
      <c r="P220" s="23"/>
      <c r="Q220" s="27" t="str">
        <f t="shared" si="19"/>
        <v/>
      </c>
      <c r="R220" s="25"/>
      <c r="S220" s="23"/>
      <c r="T220" s="24"/>
      <c r="U220" s="24"/>
      <c r="V220" s="23"/>
      <c r="W220" s="28" t="str">
        <f t="shared" ca="1" si="20"/>
        <v/>
      </c>
      <c r="X220" s="25"/>
      <c r="Y220" s="23"/>
      <c r="Z220" s="23"/>
      <c r="AA220" s="24"/>
      <c r="AB220" s="29"/>
    </row>
    <row r="221" spans="1:28" x14ac:dyDescent="0.25">
      <c r="A221" s="55">
        <v>220</v>
      </c>
      <c r="B221" s="22" t="str">
        <f>IFERROR(VLOOKUP(F221,VPIS!B:R,6,0),"Not Exist")</f>
        <v>Not Exist</v>
      </c>
      <c r="C221" s="22" t="str">
        <f>IFERROR(VLOOKUP(F221,VPIS!B:R,7,0),"Not Exist")</f>
        <v>Not Exist</v>
      </c>
      <c r="D221" s="23" t="str">
        <f>IFERROR(VLOOKUP(F221,VPIS!B:R,8,0),"Not Exist")</f>
        <v>Not Exist</v>
      </c>
      <c r="E221" s="47" t="str">
        <f>IFERROR(VLOOKUP(F221,VPIS!B:R,5,0),"Not Exist")</f>
        <v>Not Exist</v>
      </c>
      <c r="F221" s="22"/>
      <c r="G221" s="45" t="str">
        <f>IFERROR(VLOOKUP(F221,VPIS!B:R,2,0),"Not Exist")</f>
        <v>Not Exist</v>
      </c>
      <c r="H221" s="22" t="str">
        <f t="shared" si="18"/>
        <v/>
      </c>
      <c r="I221" s="25" t="str">
        <f>IFERROR(VLOOKUP(F221,VPIS!B:R,3,0),"Not Exist")</f>
        <v>Not Exist</v>
      </c>
      <c r="J221" s="26"/>
      <c r="K221" s="24" t="str">
        <f>IF(COUNTIF(F221:$F$1048576,F221)=1,"Y","")</f>
        <v/>
      </c>
      <c r="L221" s="23" t="str">
        <f>IFERROR(VLOOKUP(F221,VPIS!B:R,4,0),"Not Exist")</f>
        <v>Not Exist</v>
      </c>
      <c r="M221" s="24"/>
      <c r="N221" s="22"/>
      <c r="O221" s="23"/>
      <c r="P221" s="23"/>
      <c r="Q221" s="27" t="str">
        <f t="shared" si="19"/>
        <v/>
      </c>
      <c r="R221" s="25"/>
      <c r="S221" s="23"/>
      <c r="T221" s="24"/>
      <c r="U221" s="24"/>
      <c r="V221" s="23"/>
      <c r="W221" s="28" t="str">
        <f t="shared" ca="1" si="20"/>
        <v/>
      </c>
      <c r="X221" s="25"/>
      <c r="Y221" s="23"/>
      <c r="Z221" s="23"/>
      <c r="AA221" s="24"/>
      <c r="AB221" s="29"/>
    </row>
  </sheetData>
  <autoFilter ref="A1:AB221" xr:uid="{00000000-0009-0000-0000-000001000000}"/>
  <phoneticPr fontId="3" type="noConversion"/>
  <conditionalFormatting sqref="Q1:Q83 Q85 Q87:Q97 Q100:Q1048573">
    <cfRule type="expression" dxfId="7" priority="5">
      <formula>AND(ISNUMBER(T2), Q2&gt;0)</formula>
    </cfRule>
    <cfRule type="expression" dxfId="6" priority="6">
      <formula>AND(ISNUMBER(T2), T2&gt;0)</formula>
    </cfRule>
  </conditionalFormatting>
  <conditionalFormatting sqref="Q2:Q83 Q85 Q87:Q221">
    <cfRule type="expression" dxfId="5" priority="4">
      <formula>AND(ISNUMBER(Q2), Q2&gt;0)</formula>
    </cfRule>
  </conditionalFormatting>
  <conditionalFormatting sqref="Q98:Q99">
    <cfRule type="expression" dxfId="4" priority="57">
      <formula>AND(ISNUMBER(#REF!), #REF!&gt;0)</formula>
    </cfRule>
  </conditionalFormatting>
  <conditionalFormatting sqref="Q1048574:Q1048576">
    <cfRule type="expression" dxfId="3" priority="53">
      <formula>AND(ISNUMBER(T1), Q1&gt;0)</formula>
    </cfRule>
    <cfRule type="expression" dxfId="2" priority="54">
      <formula>AND(ISNUMBER(T1), T1&gt;0)</formula>
    </cfRule>
  </conditionalFormatting>
  <conditionalFormatting sqref="W2:W221">
    <cfRule type="expression" dxfId="1" priority="1">
      <formula>AND(ISNUMBER(VALUE(W2)), VALUE(W2)&gt;0)</formula>
    </cfRule>
    <cfRule type="expression" dxfId="0" priority="2">
      <formula>AND(ISNUMBER(W2), W2&gt;0)</formula>
    </cfRule>
  </conditionalFormatting>
  <dataValidations count="4">
    <dataValidation type="list" allowBlank="1" showInputMessage="1" showErrorMessage="1" sqref="M1:M1048576" xr:uid="{0B6F4995-2B9F-4ED0-8E6A-8F4C64FC3523}">
      <formula1>"IFA,IFI,FIN,AFC,ASB"</formula1>
    </dataValidation>
    <dataValidation type="list" allowBlank="1" showInputMessage="1" showErrorMessage="1" sqref="X106" xr:uid="{86880976-6603-437C-8CE2-5916FAFBDFCD}">
      <formula1>"CO,RJ,AN,AP"</formula1>
    </dataValidation>
    <dataValidation type="list" allowBlank="1" showInputMessage="1" showErrorMessage="1" sqref="T1:T1048576" xr:uid="{61AFC9CB-9E1C-403A-9703-AF3DFD74E24E}">
      <formula1>"RJ,CO,AN,AP"</formula1>
    </dataValidation>
    <dataValidation type="list" showInputMessage="1" showErrorMessage="1" sqref="U1:U1048576" xr:uid="{9A85974A-CADE-4185-85DA-759EF868F3A3}">
      <formula1>"IFA,FIN,AFC,ASB"</formula1>
    </dataValidation>
  </dataValidations>
  <pageMargins left="0.7" right="0.7" top="0.75" bottom="0.75" header="0.3" footer="0.3"/>
  <pageSetup paperSize="8" scale="3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VPIS</vt:lpstr>
      <vt:lpstr>DB</vt:lpstr>
      <vt:lpstr>DB!Print_Area</vt:lpstr>
      <vt:lpstr>VPIS!Print_Area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2026-05-02T14:53:33Z</dcterms:modified>
</cp:coreProperties>
</file>